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A608FD27-4EA1-492A-9BB0-9AE8BB68DF3D}" xr6:coauthVersionLast="47" xr6:coauthVersionMax="47" xr10:uidLastSave="{00000000-0000-0000-0000-000000000000}"/>
  <bookViews>
    <workbookView xWindow="28680" yWindow="-255" windowWidth="29040" windowHeight="15720" tabRatio="601" activeTab="1" xr2:uid="{00000000-000D-0000-FFFF-FFFF00000000}"/>
  </bookViews>
  <sheets>
    <sheet name="283(1)" sheetId="4" r:id="rId1"/>
    <sheet name="283(2)" sheetId="2" r:id="rId2"/>
    <sheet name="283(3)" sheetId="3" r:id="rId3"/>
  </sheets>
  <externalReferences>
    <externalReference r:id="rId4"/>
  </externalReferences>
  <definedNames>
    <definedName name="_xlnm.Print_Area" localSheetId="0">'283(1)'!$A$1:$Q$52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3" l="1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M18" i="3"/>
  <c r="L18" i="3"/>
  <c r="K18" i="3"/>
  <c r="J18" i="3"/>
  <c r="I18" i="3"/>
  <c r="I6" i="3" s="1"/>
  <c r="H18" i="3"/>
  <c r="G18" i="3"/>
  <c r="F18" i="3"/>
  <c r="E18" i="3"/>
  <c r="D18" i="3"/>
  <c r="C18" i="3"/>
  <c r="B18" i="3"/>
  <c r="N17" i="3"/>
  <c r="M17" i="3"/>
  <c r="L17" i="3"/>
  <c r="K17" i="3"/>
  <c r="J17" i="3"/>
  <c r="J6" i="3" s="1"/>
  <c r="I17" i="3"/>
  <c r="H17" i="3"/>
  <c r="G17" i="3"/>
  <c r="F17" i="3"/>
  <c r="E17" i="3"/>
  <c r="D17" i="3"/>
  <c r="C17" i="3"/>
  <c r="B17" i="3"/>
  <c r="N16" i="3"/>
  <c r="M16" i="3"/>
  <c r="L16" i="3"/>
  <c r="K16" i="3"/>
  <c r="K6" i="3" s="1"/>
  <c r="J16" i="3"/>
  <c r="I16" i="3"/>
  <c r="H16" i="3"/>
  <c r="G16" i="3"/>
  <c r="F16" i="3"/>
  <c r="E16" i="3"/>
  <c r="D16" i="3"/>
  <c r="C16" i="3"/>
  <c r="B16" i="3"/>
  <c r="N15" i="3"/>
  <c r="M15" i="3"/>
  <c r="L15" i="3"/>
  <c r="L6" i="3" s="1"/>
  <c r="K15" i="3"/>
  <c r="J15" i="3"/>
  <c r="I15" i="3"/>
  <c r="H15" i="3"/>
  <c r="G15" i="3"/>
  <c r="F15" i="3"/>
  <c r="E15" i="3"/>
  <c r="D15" i="3"/>
  <c r="C15" i="3"/>
  <c r="B15" i="3"/>
  <c r="N14" i="3"/>
  <c r="M14" i="3"/>
  <c r="M6" i="3" s="1"/>
  <c r="L14" i="3"/>
  <c r="K14" i="3"/>
  <c r="J14" i="3"/>
  <c r="I14" i="3"/>
  <c r="H14" i="3"/>
  <c r="G14" i="3"/>
  <c r="F14" i="3"/>
  <c r="E14" i="3"/>
  <c r="D14" i="3"/>
  <c r="C14" i="3"/>
  <c r="B14" i="3"/>
  <c r="N13" i="3"/>
  <c r="N6" i="3" s="1"/>
  <c r="M13" i="3"/>
  <c r="L13" i="3"/>
  <c r="K13" i="3"/>
  <c r="J13" i="3"/>
  <c r="I13" i="3"/>
  <c r="H13" i="3"/>
  <c r="G13" i="3"/>
  <c r="F13" i="3"/>
  <c r="E13" i="3"/>
  <c r="D13" i="3"/>
  <c r="C13" i="3"/>
  <c r="B13" i="3"/>
  <c r="B6" i="3" s="1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N11" i="3"/>
  <c r="M11" i="3"/>
  <c r="L11" i="3"/>
  <c r="K11" i="3"/>
  <c r="J11" i="3"/>
  <c r="I11" i="3"/>
  <c r="H11" i="3"/>
  <c r="G11" i="3"/>
  <c r="F11" i="3"/>
  <c r="E11" i="3"/>
  <c r="D11" i="3"/>
  <c r="D6" i="3" s="1"/>
  <c r="C11" i="3"/>
  <c r="B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N9" i="3"/>
  <c r="M9" i="3"/>
  <c r="L9" i="3"/>
  <c r="K9" i="3"/>
  <c r="J9" i="3"/>
  <c r="I9" i="3"/>
  <c r="H9" i="3"/>
  <c r="G9" i="3"/>
  <c r="F9" i="3"/>
  <c r="F6" i="3" s="1"/>
  <c r="E9" i="3"/>
  <c r="D9" i="3"/>
  <c r="C9" i="3"/>
  <c r="B9" i="3"/>
  <c r="N8" i="3"/>
  <c r="M8" i="3"/>
  <c r="L8" i="3"/>
  <c r="K8" i="3"/>
  <c r="J8" i="3"/>
  <c r="I8" i="3"/>
  <c r="H8" i="3"/>
  <c r="G8" i="3"/>
  <c r="G6" i="3" s="1"/>
  <c r="F8" i="3"/>
  <c r="E8" i="3"/>
  <c r="E6" i="3" s="1"/>
  <c r="D8" i="3"/>
  <c r="C8" i="3"/>
  <c r="C6" i="3" s="1"/>
  <c r="B8" i="3"/>
  <c r="H6" i="3"/>
  <c r="Q51" i="2"/>
  <c r="Q48" i="2" s="1"/>
  <c r="P51" i="2"/>
  <c r="O51" i="2"/>
  <c r="O48" i="2" s="1"/>
  <c r="N51" i="2"/>
  <c r="M51" i="2"/>
  <c r="K51" i="2"/>
  <c r="J51" i="2"/>
  <c r="I51" i="2"/>
  <c r="H51" i="2"/>
  <c r="H48" i="2" s="1"/>
  <c r="G51" i="2"/>
  <c r="F51" i="2"/>
  <c r="E51" i="2"/>
  <c r="D51" i="2"/>
  <c r="C51" i="2"/>
  <c r="B51" i="2"/>
  <c r="Q50" i="2"/>
  <c r="P50" i="2"/>
  <c r="O50" i="2"/>
  <c r="N50" i="2"/>
  <c r="M50" i="2"/>
  <c r="K50" i="2"/>
  <c r="J50" i="2"/>
  <c r="I50" i="2"/>
  <c r="H50" i="2"/>
  <c r="G50" i="2"/>
  <c r="G48" i="2" s="1"/>
  <c r="F50" i="2"/>
  <c r="F48" i="2" s="1"/>
  <c r="E50" i="2"/>
  <c r="D50" i="2"/>
  <c r="C50" i="2"/>
  <c r="B50" i="2" s="1"/>
  <c r="Q49" i="2"/>
  <c r="P49" i="2"/>
  <c r="P48" i="2" s="1"/>
  <c r="O49" i="2"/>
  <c r="N49" i="2"/>
  <c r="M49" i="2"/>
  <c r="L49" i="2"/>
  <c r="L48" i="2" s="1"/>
  <c r="K49" i="2"/>
  <c r="K48" i="2" s="1"/>
  <c r="J49" i="2"/>
  <c r="J48" i="2" s="1"/>
  <c r="I49" i="2"/>
  <c r="I48" i="2" s="1"/>
  <c r="H49" i="2"/>
  <c r="G49" i="2"/>
  <c r="F49" i="2"/>
  <c r="E49" i="2"/>
  <c r="E48" i="2" s="1"/>
  <c r="D49" i="2"/>
  <c r="D48" i="2" s="1"/>
  <c r="C49" i="2"/>
  <c r="B49" i="2" s="1"/>
  <c r="N48" i="2"/>
  <c r="M48" i="2"/>
  <c r="C48" i="2"/>
  <c r="B48" i="2" s="1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 s="1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 s="1"/>
  <c r="Q44" i="2"/>
  <c r="P44" i="2"/>
  <c r="O44" i="2"/>
  <c r="N44" i="2"/>
  <c r="N42" i="2" s="1"/>
  <c r="M44" i="2"/>
  <c r="L44" i="2"/>
  <c r="K44" i="2"/>
  <c r="J44" i="2"/>
  <c r="I44" i="2"/>
  <c r="H44" i="2"/>
  <c r="G44" i="2"/>
  <c r="F44" i="2"/>
  <c r="E44" i="2"/>
  <c r="D44" i="2"/>
  <c r="B44" i="2" s="1"/>
  <c r="C44" i="2"/>
  <c r="Q43" i="2"/>
  <c r="P43" i="2"/>
  <c r="O43" i="2"/>
  <c r="N43" i="2"/>
  <c r="M43" i="2"/>
  <c r="M42" i="2" s="1"/>
  <c r="L43" i="2"/>
  <c r="K43" i="2"/>
  <c r="K42" i="2" s="1"/>
  <c r="J43" i="2"/>
  <c r="I43" i="2"/>
  <c r="I42" i="2" s="1"/>
  <c r="H43" i="2"/>
  <c r="H42" i="2" s="1"/>
  <c r="G43" i="2"/>
  <c r="G42" i="2" s="1"/>
  <c r="F43" i="2"/>
  <c r="F42" i="2" s="1"/>
  <c r="E43" i="2"/>
  <c r="D43" i="2"/>
  <c r="C43" i="2"/>
  <c r="B43" i="2" s="1"/>
  <c r="Q42" i="2"/>
  <c r="P42" i="2"/>
  <c r="O42" i="2"/>
  <c r="L42" i="2"/>
  <c r="J42" i="2"/>
  <c r="E42" i="2"/>
  <c r="C42" i="2"/>
  <c r="Q40" i="2"/>
  <c r="P40" i="2"/>
  <c r="O40" i="2"/>
  <c r="N40" i="2"/>
  <c r="M40" i="2"/>
  <c r="K40" i="2"/>
  <c r="J40" i="2"/>
  <c r="I40" i="2"/>
  <c r="H40" i="2"/>
  <c r="G40" i="2"/>
  <c r="F40" i="2"/>
  <c r="E40" i="2"/>
  <c r="D40" i="2"/>
  <c r="B40" i="2" s="1"/>
  <c r="C40" i="2"/>
  <c r="Q39" i="2"/>
  <c r="P39" i="2"/>
  <c r="O39" i="2"/>
  <c r="N39" i="2"/>
  <c r="M39" i="2"/>
  <c r="K39" i="2"/>
  <c r="J39" i="2"/>
  <c r="I39" i="2"/>
  <c r="H39" i="2"/>
  <c r="G39" i="2"/>
  <c r="F39" i="2"/>
  <c r="E39" i="2"/>
  <c r="E34" i="2" s="1"/>
  <c r="D39" i="2"/>
  <c r="C39" i="2"/>
  <c r="B39" i="2" s="1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 s="1"/>
  <c r="Q36" i="2"/>
  <c r="Q34" i="2" s="1"/>
  <c r="P36" i="2"/>
  <c r="O36" i="2"/>
  <c r="N36" i="2"/>
  <c r="M36" i="2"/>
  <c r="K36" i="2"/>
  <c r="J36" i="2"/>
  <c r="I36" i="2"/>
  <c r="H36" i="2"/>
  <c r="G36" i="2"/>
  <c r="F36" i="2"/>
  <c r="F34" i="2" s="1"/>
  <c r="E36" i="2"/>
  <c r="D36" i="2"/>
  <c r="B36" i="2" s="1"/>
  <c r="C36" i="2"/>
  <c r="Q35" i="2"/>
  <c r="P35" i="2"/>
  <c r="O35" i="2"/>
  <c r="O34" i="2" s="1"/>
  <c r="N35" i="2"/>
  <c r="N34" i="2" s="1"/>
  <c r="M35" i="2"/>
  <c r="K35" i="2"/>
  <c r="J35" i="2"/>
  <c r="J34" i="2" s="1"/>
  <c r="I35" i="2"/>
  <c r="I34" i="2" s="1"/>
  <c r="H35" i="2"/>
  <c r="H34" i="2" s="1"/>
  <c r="G35" i="2"/>
  <c r="G34" i="2" s="1"/>
  <c r="F35" i="2"/>
  <c r="E35" i="2"/>
  <c r="B35" i="2" s="1"/>
  <c r="D35" i="2"/>
  <c r="C35" i="2"/>
  <c r="P34" i="2"/>
  <c r="M34" i="2"/>
  <c r="L34" i="2"/>
  <c r="K34" i="2"/>
  <c r="Q32" i="2"/>
  <c r="Q30" i="2" s="1"/>
  <c r="P32" i="2"/>
  <c r="O32" i="2"/>
  <c r="O30" i="2" s="1"/>
  <c r="N32" i="2"/>
  <c r="M32" i="2"/>
  <c r="K32" i="2"/>
  <c r="J32" i="2"/>
  <c r="I32" i="2"/>
  <c r="H32" i="2"/>
  <c r="G32" i="2"/>
  <c r="F32" i="2"/>
  <c r="E32" i="2"/>
  <c r="D32" i="2"/>
  <c r="D30" i="2" s="1"/>
  <c r="C32" i="2"/>
  <c r="B32" i="2"/>
  <c r="Q31" i="2"/>
  <c r="P31" i="2"/>
  <c r="P30" i="2" s="1"/>
  <c r="O31" i="2"/>
  <c r="N31" i="2"/>
  <c r="M31" i="2"/>
  <c r="K31" i="2"/>
  <c r="J31" i="2"/>
  <c r="J30" i="2" s="1"/>
  <c r="I31" i="2"/>
  <c r="H31" i="2"/>
  <c r="H30" i="2" s="1"/>
  <c r="G31" i="2"/>
  <c r="G30" i="2" s="1"/>
  <c r="F31" i="2"/>
  <c r="F30" i="2" s="1"/>
  <c r="E31" i="2"/>
  <c r="E30" i="2" s="1"/>
  <c r="D31" i="2"/>
  <c r="C31" i="2"/>
  <c r="B31" i="2" s="1"/>
  <c r="N30" i="2"/>
  <c r="M30" i="2"/>
  <c r="L30" i="2"/>
  <c r="K30" i="2"/>
  <c r="I30" i="2"/>
  <c r="C30" i="2"/>
  <c r="Q28" i="2"/>
  <c r="P28" i="2"/>
  <c r="P27" i="2" s="1"/>
  <c r="O28" i="2"/>
  <c r="O27" i="2" s="1"/>
  <c r="N28" i="2"/>
  <c r="N27" i="2" s="1"/>
  <c r="M28" i="2"/>
  <c r="M27" i="2" s="1"/>
  <c r="L28" i="2"/>
  <c r="K28" i="2"/>
  <c r="J28" i="2"/>
  <c r="I28" i="2"/>
  <c r="H28" i="2"/>
  <c r="G28" i="2"/>
  <c r="F28" i="2"/>
  <c r="F27" i="2" s="1"/>
  <c r="E28" i="2"/>
  <c r="D28" i="2"/>
  <c r="D27" i="2" s="1"/>
  <c r="C28" i="2"/>
  <c r="B28" i="2" s="1"/>
  <c r="Q27" i="2"/>
  <c r="L27" i="2"/>
  <c r="K27" i="2"/>
  <c r="J27" i="2"/>
  <c r="I27" i="2"/>
  <c r="H27" i="2"/>
  <c r="G27" i="2"/>
  <c r="E27" i="2"/>
  <c r="Q25" i="2"/>
  <c r="P25" i="2"/>
  <c r="O25" i="2"/>
  <c r="O24" i="2" s="1"/>
  <c r="N25" i="2"/>
  <c r="M25" i="2"/>
  <c r="M24" i="2" s="1"/>
  <c r="M12" i="2" s="1"/>
  <c r="L25" i="2"/>
  <c r="L24" i="2" s="1"/>
  <c r="K25" i="2"/>
  <c r="K24" i="2" s="1"/>
  <c r="J25" i="2"/>
  <c r="J24" i="2" s="1"/>
  <c r="I25" i="2"/>
  <c r="H25" i="2"/>
  <c r="G25" i="2"/>
  <c r="F25" i="2"/>
  <c r="E25" i="2"/>
  <c r="D25" i="2"/>
  <c r="C25" i="2"/>
  <c r="C24" i="2" s="1"/>
  <c r="Q24" i="2"/>
  <c r="P24" i="2"/>
  <c r="N24" i="2"/>
  <c r="I24" i="2"/>
  <c r="I12" i="2" s="1"/>
  <c r="H24" i="2"/>
  <c r="G24" i="2"/>
  <c r="G12" i="2" s="1"/>
  <c r="F24" i="2"/>
  <c r="F12" i="2" s="1"/>
  <c r="E24" i="2"/>
  <c r="E12" i="2" s="1"/>
  <c r="D24" i="2"/>
  <c r="Q22" i="2"/>
  <c r="P22" i="2"/>
  <c r="O22" i="2"/>
  <c r="N22" i="2"/>
  <c r="M22" i="2"/>
  <c r="K22" i="2"/>
  <c r="J22" i="2"/>
  <c r="I22" i="2"/>
  <c r="H22" i="2"/>
  <c r="G22" i="2"/>
  <c r="F22" i="2"/>
  <c r="E22" i="2"/>
  <c r="D22" i="2"/>
  <c r="B22" i="2" s="1"/>
  <c r="C22" i="2"/>
  <c r="Q21" i="2"/>
  <c r="P21" i="2"/>
  <c r="O21" i="2"/>
  <c r="N21" i="2"/>
  <c r="M21" i="2"/>
  <c r="K21" i="2"/>
  <c r="J21" i="2"/>
  <c r="I21" i="2"/>
  <c r="H21" i="2"/>
  <c r="G21" i="2"/>
  <c r="F21" i="2"/>
  <c r="E21" i="2"/>
  <c r="D21" i="2"/>
  <c r="C21" i="2"/>
  <c r="B21" i="2" s="1"/>
  <c r="Q20" i="2"/>
  <c r="P20" i="2"/>
  <c r="O20" i="2"/>
  <c r="N20" i="2"/>
  <c r="M20" i="2"/>
  <c r="K20" i="2"/>
  <c r="J20" i="2"/>
  <c r="I20" i="2"/>
  <c r="H20" i="2"/>
  <c r="G20" i="2"/>
  <c r="F20" i="2"/>
  <c r="E20" i="2"/>
  <c r="D20" i="2"/>
  <c r="C20" i="2"/>
  <c r="B20" i="2"/>
  <c r="Q19" i="2"/>
  <c r="P19" i="2"/>
  <c r="O19" i="2"/>
  <c r="N19" i="2"/>
  <c r="M19" i="2"/>
  <c r="K19" i="2"/>
  <c r="J19" i="2"/>
  <c r="I19" i="2"/>
  <c r="H19" i="2"/>
  <c r="G19" i="2"/>
  <c r="F19" i="2"/>
  <c r="E19" i="2"/>
  <c r="D19" i="2"/>
  <c r="C19" i="2"/>
  <c r="B19" i="2" s="1"/>
  <c r="Q18" i="2"/>
  <c r="P18" i="2"/>
  <c r="O18" i="2"/>
  <c r="N18" i="2"/>
  <c r="M18" i="2"/>
  <c r="K18" i="2"/>
  <c r="J18" i="2"/>
  <c r="I18" i="2"/>
  <c r="H18" i="2"/>
  <c r="G18" i="2"/>
  <c r="F18" i="2"/>
  <c r="B18" i="2" s="1"/>
  <c r="E18" i="2"/>
  <c r="D18" i="2"/>
  <c r="C18" i="2"/>
  <c r="Q17" i="2"/>
  <c r="P17" i="2"/>
  <c r="O17" i="2"/>
  <c r="N17" i="2"/>
  <c r="M17" i="2"/>
  <c r="K17" i="2"/>
  <c r="J17" i="2"/>
  <c r="I17" i="2"/>
  <c r="H17" i="2"/>
  <c r="G17" i="2"/>
  <c r="F17" i="2"/>
  <c r="E17" i="2"/>
  <c r="D17" i="2"/>
  <c r="C17" i="2"/>
  <c r="B17" i="2"/>
  <c r="Q16" i="2"/>
  <c r="P16" i="2"/>
  <c r="O16" i="2"/>
  <c r="N16" i="2"/>
  <c r="M16" i="2"/>
  <c r="K16" i="2"/>
  <c r="J16" i="2"/>
  <c r="I16" i="2"/>
  <c r="H16" i="2"/>
  <c r="G16" i="2"/>
  <c r="F16" i="2"/>
  <c r="E16" i="2"/>
  <c r="D16" i="2"/>
  <c r="C16" i="2"/>
  <c r="B16" i="2"/>
  <c r="Q15" i="2"/>
  <c r="Q10" i="2" s="1"/>
  <c r="P15" i="2"/>
  <c r="P10" i="2" s="1"/>
  <c r="O15" i="2"/>
  <c r="N15" i="2"/>
  <c r="M15" i="2"/>
  <c r="K15" i="2"/>
  <c r="J15" i="2"/>
  <c r="I15" i="2"/>
  <c r="H15" i="2"/>
  <c r="G15" i="2"/>
  <c r="F15" i="2"/>
  <c r="E15" i="2"/>
  <c r="E10" i="2" s="1"/>
  <c r="D15" i="2"/>
  <c r="D10" i="2" s="1"/>
  <c r="C15" i="2"/>
  <c r="B15" i="2" s="1"/>
  <c r="Q14" i="2"/>
  <c r="P14" i="2"/>
  <c r="O14" i="2"/>
  <c r="N14" i="2"/>
  <c r="M14" i="2"/>
  <c r="M10" i="2" s="1"/>
  <c r="K14" i="2"/>
  <c r="K10" i="2" s="1"/>
  <c r="J14" i="2"/>
  <c r="J10" i="2" s="1"/>
  <c r="I14" i="2"/>
  <c r="I10" i="2" s="1"/>
  <c r="H14" i="2"/>
  <c r="H10" i="2" s="1"/>
  <c r="G14" i="2"/>
  <c r="G10" i="2" s="1"/>
  <c r="F14" i="2"/>
  <c r="B14" i="2" s="1"/>
  <c r="E14" i="2"/>
  <c r="D14" i="2"/>
  <c r="C14" i="2"/>
  <c r="O10" i="2"/>
  <c r="N10" i="2"/>
  <c r="L10" i="2"/>
  <c r="P48" i="4"/>
  <c r="N48" i="4"/>
  <c r="L48" i="4"/>
  <c r="J48" i="4"/>
  <c r="H48" i="4"/>
  <c r="F48" i="4"/>
  <c r="D48" i="4"/>
  <c r="B48" i="4"/>
  <c r="P47" i="4"/>
  <c r="N47" i="4"/>
  <c r="L47" i="4"/>
  <c r="J47" i="4"/>
  <c r="H47" i="4"/>
  <c r="F47" i="4"/>
  <c r="D47" i="4"/>
  <c r="B47" i="4"/>
  <c r="P46" i="4"/>
  <c r="N46" i="4"/>
  <c r="L46" i="4"/>
  <c r="J46" i="4"/>
  <c r="H46" i="4"/>
  <c r="F46" i="4"/>
  <c r="D46" i="4"/>
  <c r="B46" i="4"/>
  <c r="P45" i="4"/>
  <c r="N45" i="4"/>
  <c r="L45" i="4"/>
  <c r="J45" i="4"/>
  <c r="H45" i="4"/>
  <c r="F45" i="4"/>
  <c r="D45" i="4"/>
  <c r="B45" i="4"/>
  <c r="P44" i="4"/>
  <c r="N44" i="4"/>
  <c r="L44" i="4"/>
  <c r="J44" i="4"/>
  <c r="H44" i="4"/>
  <c r="F44" i="4"/>
  <c r="D44" i="4"/>
  <c r="B44" i="4"/>
  <c r="P43" i="4"/>
  <c r="N43" i="4"/>
  <c r="L43" i="4"/>
  <c r="J43" i="4"/>
  <c r="H43" i="4"/>
  <c r="F43" i="4"/>
  <c r="D43" i="4"/>
  <c r="B43" i="4"/>
  <c r="P41" i="4"/>
  <c r="N41" i="4"/>
  <c r="L41" i="4"/>
  <c r="J41" i="4"/>
  <c r="H41" i="4"/>
  <c r="F41" i="4"/>
  <c r="D41" i="4"/>
  <c r="B41" i="4"/>
  <c r="P40" i="4"/>
  <c r="N40" i="4"/>
  <c r="L40" i="4"/>
  <c r="J40" i="4"/>
  <c r="H40" i="4"/>
  <c r="F40" i="4"/>
  <c r="D40" i="4"/>
  <c r="B40" i="4"/>
  <c r="P39" i="4"/>
  <c r="N39" i="4"/>
  <c r="L39" i="4"/>
  <c r="J39" i="4"/>
  <c r="H39" i="4"/>
  <c r="F39" i="4"/>
  <c r="D39" i="4"/>
  <c r="B39" i="4"/>
  <c r="P38" i="4"/>
  <c r="N38" i="4"/>
  <c r="L38" i="4"/>
  <c r="J38" i="4"/>
  <c r="H38" i="4"/>
  <c r="F38" i="4"/>
  <c r="D38" i="4"/>
  <c r="B38" i="4"/>
  <c r="P37" i="4"/>
  <c r="P34" i="4" s="1"/>
  <c r="N37" i="4"/>
  <c r="L37" i="4"/>
  <c r="J37" i="4"/>
  <c r="H37" i="4"/>
  <c r="F37" i="4"/>
  <c r="D37" i="4"/>
  <c r="B37" i="4"/>
  <c r="P36" i="4"/>
  <c r="N36" i="4"/>
  <c r="L36" i="4"/>
  <c r="L34" i="4" s="1"/>
  <c r="J36" i="4"/>
  <c r="J34" i="4" s="1"/>
  <c r="H36" i="4"/>
  <c r="H34" i="4" s="1"/>
  <c r="F36" i="4"/>
  <c r="F34" i="4" s="1"/>
  <c r="D36" i="4"/>
  <c r="B36" i="4"/>
  <c r="N34" i="4"/>
  <c r="D34" i="4"/>
  <c r="B34" i="4"/>
  <c r="Q24" i="4"/>
  <c r="P24" i="4"/>
  <c r="O24" i="4"/>
  <c r="N24" i="4"/>
  <c r="M24" i="4"/>
  <c r="L24" i="4"/>
  <c r="K24" i="4"/>
  <c r="J24" i="4"/>
  <c r="I24" i="4"/>
  <c r="H24" i="4" s="1"/>
  <c r="G24" i="4"/>
  <c r="F24" i="4"/>
  <c r="E24" i="4"/>
  <c r="D24" i="4"/>
  <c r="B24" i="4" s="1"/>
  <c r="C24" i="4"/>
  <c r="Q23" i="4"/>
  <c r="P23" i="4"/>
  <c r="O23" i="4"/>
  <c r="N23" i="4"/>
  <c r="M23" i="4"/>
  <c r="L23" i="4"/>
  <c r="K23" i="4"/>
  <c r="J23" i="4"/>
  <c r="I23" i="4"/>
  <c r="H23" i="4" s="1"/>
  <c r="G23" i="4"/>
  <c r="F23" i="4"/>
  <c r="E23" i="4"/>
  <c r="D23" i="4"/>
  <c r="C23" i="4"/>
  <c r="B23" i="4" s="1"/>
  <c r="Q22" i="4"/>
  <c r="P22" i="4"/>
  <c r="O22" i="4"/>
  <c r="N22" i="4"/>
  <c r="M22" i="4"/>
  <c r="L22" i="4"/>
  <c r="H22" i="4" s="1"/>
  <c r="K22" i="4"/>
  <c r="J22" i="4"/>
  <c r="I22" i="4"/>
  <c r="G22" i="4"/>
  <c r="F22" i="4"/>
  <c r="E22" i="4"/>
  <c r="D22" i="4"/>
  <c r="C22" i="4"/>
  <c r="B22" i="4"/>
  <c r="Q21" i="4"/>
  <c r="P21" i="4"/>
  <c r="O21" i="4"/>
  <c r="N21" i="4"/>
  <c r="M21" i="4"/>
  <c r="L21" i="4"/>
  <c r="K21" i="4"/>
  <c r="J21" i="4"/>
  <c r="I21" i="4"/>
  <c r="H21" i="4" s="1"/>
  <c r="G21" i="4"/>
  <c r="F21" i="4"/>
  <c r="E21" i="4"/>
  <c r="D21" i="4"/>
  <c r="B21" i="4" s="1"/>
  <c r="C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 s="1"/>
  <c r="Q19" i="4"/>
  <c r="P19" i="4"/>
  <c r="O19" i="4"/>
  <c r="N19" i="4"/>
  <c r="M19" i="4"/>
  <c r="L19" i="4"/>
  <c r="H19" i="4" s="1"/>
  <c r="K19" i="4"/>
  <c r="J19" i="4"/>
  <c r="I19" i="4"/>
  <c r="G19" i="4"/>
  <c r="F19" i="4"/>
  <c r="E19" i="4"/>
  <c r="D19" i="4"/>
  <c r="C19" i="4"/>
  <c r="B19" i="4"/>
  <c r="Q17" i="4"/>
  <c r="P17" i="4"/>
  <c r="O17" i="4"/>
  <c r="N17" i="4"/>
  <c r="M17" i="4"/>
  <c r="L17" i="4"/>
  <c r="K17" i="4"/>
  <c r="J17" i="4"/>
  <c r="I17" i="4"/>
  <c r="H17" i="4" s="1"/>
  <c r="G17" i="4"/>
  <c r="F17" i="4"/>
  <c r="E17" i="4"/>
  <c r="D17" i="4"/>
  <c r="B17" i="4" s="1"/>
  <c r="C17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 s="1"/>
  <c r="Q15" i="4"/>
  <c r="P15" i="4"/>
  <c r="O15" i="4"/>
  <c r="N15" i="4"/>
  <c r="M15" i="4"/>
  <c r="L15" i="4"/>
  <c r="H15" i="4" s="1"/>
  <c r="K15" i="4"/>
  <c r="J15" i="4"/>
  <c r="I15" i="4"/>
  <c r="G15" i="4"/>
  <c r="F15" i="4"/>
  <c r="E15" i="4"/>
  <c r="D15" i="4"/>
  <c r="C15" i="4"/>
  <c r="B15" i="4" s="1"/>
  <c r="Q14" i="4"/>
  <c r="P14" i="4"/>
  <c r="O14" i="4"/>
  <c r="N14" i="4"/>
  <c r="M14" i="4"/>
  <c r="L14" i="4"/>
  <c r="K14" i="4"/>
  <c r="J14" i="4"/>
  <c r="I14" i="4"/>
  <c r="H14" i="4" s="1"/>
  <c r="G14" i="4"/>
  <c r="G10" i="4" s="1"/>
  <c r="F14" i="4"/>
  <c r="F10" i="4" s="1"/>
  <c r="E14" i="4"/>
  <c r="E10" i="4" s="1"/>
  <c r="D14" i="4"/>
  <c r="D10" i="4" s="1"/>
  <c r="C14" i="4"/>
  <c r="Q13" i="4"/>
  <c r="P13" i="4"/>
  <c r="O13" i="4"/>
  <c r="N13" i="4"/>
  <c r="M13" i="4"/>
  <c r="L13" i="4"/>
  <c r="K13" i="4"/>
  <c r="K10" i="4" s="1"/>
  <c r="J13" i="4"/>
  <c r="I13" i="4"/>
  <c r="H13" i="4"/>
  <c r="G13" i="4"/>
  <c r="F13" i="4"/>
  <c r="E13" i="4"/>
  <c r="D13" i="4"/>
  <c r="B13" i="4" s="1"/>
  <c r="C13" i="4"/>
  <c r="Q12" i="4"/>
  <c r="P12" i="4"/>
  <c r="O12" i="4"/>
  <c r="O10" i="4" s="1"/>
  <c r="N12" i="4"/>
  <c r="N10" i="4" s="1"/>
  <c r="M12" i="4"/>
  <c r="M10" i="4" s="1"/>
  <c r="L12" i="4"/>
  <c r="H12" i="4" s="1"/>
  <c r="H10" i="4" s="1"/>
  <c r="K12" i="4"/>
  <c r="J12" i="4"/>
  <c r="J10" i="4" s="1"/>
  <c r="I12" i="4"/>
  <c r="I10" i="4" s="1"/>
  <c r="G12" i="4"/>
  <c r="F12" i="4"/>
  <c r="E12" i="4"/>
  <c r="D12" i="4"/>
  <c r="C12" i="4"/>
  <c r="C10" i="4" s="1"/>
  <c r="B12" i="4"/>
  <c r="Q10" i="4"/>
  <c r="P10" i="4"/>
  <c r="P8" i="2" l="1"/>
  <c r="H12" i="2"/>
  <c r="J12" i="2"/>
  <c r="B10" i="2"/>
  <c r="Q8" i="2"/>
  <c r="K12" i="2"/>
  <c r="K8" i="2" s="1"/>
  <c r="E8" i="2"/>
  <c r="N12" i="2"/>
  <c r="H8" i="2"/>
  <c r="P12" i="2"/>
  <c r="G8" i="2"/>
  <c r="L12" i="2"/>
  <c r="L8" i="2" s="1"/>
  <c r="I8" i="2"/>
  <c r="Q12" i="2"/>
  <c r="J8" i="2"/>
  <c r="B24" i="2"/>
  <c r="O12" i="2"/>
  <c r="O8" i="2"/>
  <c r="B30" i="2"/>
  <c r="M8" i="2"/>
  <c r="N8" i="2"/>
  <c r="F10" i="2"/>
  <c r="F8" i="2" s="1"/>
  <c r="B25" i="2"/>
  <c r="C34" i="2"/>
  <c r="C10" i="2"/>
  <c r="D42" i="2"/>
  <c r="B42" i="2" s="1"/>
  <c r="D34" i="2"/>
  <c r="D12" i="2" s="1"/>
  <c r="D8" i="2" s="1"/>
  <c r="C27" i="2"/>
  <c r="B27" i="2" s="1"/>
  <c r="L10" i="4"/>
  <c r="B14" i="4"/>
  <c r="B10" i="4" s="1"/>
  <c r="C8" i="2" l="1"/>
  <c r="B34" i="2"/>
  <c r="B12" i="2" s="1"/>
  <c r="B8" i="2" s="1"/>
  <c r="C12" i="2"/>
</calcChain>
</file>

<file path=xl/sharedStrings.xml><?xml version="1.0" encoding="utf-8"?>
<sst xmlns="http://schemas.openxmlformats.org/spreadsheetml/2006/main" count="220" uniqueCount="166">
  <si>
    <t>年　次</t>
  </si>
  <si>
    <t>及び月</t>
  </si>
  <si>
    <t>計</t>
  </si>
  <si>
    <t>建物</t>
  </si>
  <si>
    <t>林野</t>
  </si>
  <si>
    <t>船舶車両</t>
  </si>
  <si>
    <t>航空機</t>
  </si>
  <si>
    <t>その他</t>
  </si>
  <si>
    <t>部分焼</t>
  </si>
  <si>
    <t>半焼</t>
  </si>
  <si>
    <t>全焼</t>
  </si>
  <si>
    <t>山林原野</t>
  </si>
  <si>
    <t>建物(床面積)</t>
    <rPh sb="4" eb="6">
      <t>メンセキ</t>
    </rPh>
    <phoneticPr fontId="2"/>
  </si>
  <si>
    <t>建物(表面積)</t>
    <rPh sb="4" eb="6">
      <t>メンセキ</t>
    </rPh>
    <phoneticPr fontId="2"/>
  </si>
  <si>
    <t>（１）種類及び月別発生件数と損害額</t>
    <phoneticPr fontId="2"/>
  </si>
  <si>
    <t>火　　災　　件　　数</t>
    <phoneticPr fontId="2"/>
  </si>
  <si>
    <t>焼　　損　　棟　　数</t>
    <phoneticPr fontId="2"/>
  </si>
  <si>
    <t>焼　　損　　面　　積</t>
    <phoneticPr fontId="2"/>
  </si>
  <si>
    <t xml:space="preserve">件 </t>
    <phoneticPr fontId="3"/>
  </si>
  <si>
    <t xml:space="preserve">棟 </t>
    <phoneticPr fontId="3"/>
  </si>
  <si>
    <t xml:space="preserve">㎡ </t>
    <phoneticPr fontId="3"/>
  </si>
  <si>
    <t xml:space="preserve">ａ </t>
    <phoneticPr fontId="3"/>
  </si>
  <si>
    <t>ぼや</t>
    <phoneticPr fontId="2"/>
  </si>
  <si>
    <t>五ケ瀬町</t>
  </si>
  <si>
    <t>日之影町</t>
  </si>
  <si>
    <t>高千穂町</t>
  </si>
  <si>
    <t>西臼杵郡</t>
  </si>
  <si>
    <t>美 郷 町</t>
    <rPh sb="0" eb="1">
      <t>ビ</t>
    </rPh>
    <rPh sb="2" eb="3">
      <t>ゴウ</t>
    </rPh>
    <phoneticPr fontId="2"/>
  </si>
  <si>
    <t>椎 葉 村</t>
  </si>
  <si>
    <t>諸 塚 村</t>
  </si>
  <si>
    <t>門 川 町</t>
  </si>
  <si>
    <t>東臼杵郡</t>
  </si>
  <si>
    <t>都 農 町</t>
  </si>
  <si>
    <t>川 南 町</t>
  </si>
  <si>
    <t>木 城 町</t>
  </si>
  <si>
    <t>西米良村</t>
  </si>
  <si>
    <t>新 富 町</t>
  </si>
  <si>
    <t>高 鍋 町</t>
  </si>
  <si>
    <t>児 湯 郡</t>
  </si>
  <si>
    <t>綾    町</t>
  </si>
  <si>
    <t>国 富 町</t>
  </si>
  <si>
    <t>東諸県郡</t>
  </si>
  <si>
    <t>高 原 町</t>
  </si>
  <si>
    <t>西諸県郡</t>
  </si>
  <si>
    <t>三 股 町</t>
  </si>
  <si>
    <t>北諸県郡</t>
  </si>
  <si>
    <t>えびの市</t>
  </si>
  <si>
    <t>西 都 市</t>
  </si>
  <si>
    <t>串 間 市</t>
  </si>
  <si>
    <t>日 向 市</t>
  </si>
  <si>
    <t>小 林 市</t>
  </si>
  <si>
    <t>日 南 市</t>
  </si>
  <si>
    <t>延 岡 市</t>
  </si>
  <si>
    <t>都 城 市</t>
  </si>
  <si>
    <t>宮 崎 市</t>
  </si>
  <si>
    <t>郡     計</t>
  </si>
  <si>
    <t>市     計</t>
  </si>
  <si>
    <t>総     数</t>
  </si>
  <si>
    <t xml:space="preserve">千円 </t>
    <phoneticPr fontId="3"/>
  </si>
  <si>
    <t xml:space="preserve">人 </t>
    <phoneticPr fontId="3"/>
  </si>
  <si>
    <t xml:space="preserve">世帯 </t>
    <phoneticPr fontId="3"/>
  </si>
  <si>
    <t xml:space="preserve">棟 </t>
    <phoneticPr fontId="3"/>
  </si>
  <si>
    <t xml:space="preserve">ａ </t>
    <phoneticPr fontId="3"/>
  </si>
  <si>
    <t xml:space="preserve">㎡ </t>
    <phoneticPr fontId="3"/>
  </si>
  <si>
    <t xml:space="preserve">件 </t>
    <phoneticPr fontId="3"/>
  </si>
  <si>
    <t>(表面積)</t>
    <rPh sb="2" eb="4">
      <t>メンセキ</t>
    </rPh>
    <phoneticPr fontId="2"/>
  </si>
  <si>
    <t>(床面積)</t>
    <rPh sb="2" eb="4">
      <t>メンセキ</t>
    </rPh>
    <phoneticPr fontId="2"/>
  </si>
  <si>
    <t>他</t>
  </si>
  <si>
    <t>機</t>
  </si>
  <si>
    <t>車 両</t>
  </si>
  <si>
    <t>傷者</t>
  </si>
  <si>
    <t>死者</t>
  </si>
  <si>
    <t>人  員</t>
  </si>
  <si>
    <t>世帯数</t>
  </si>
  <si>
    <t>棟 数</t>
  </si>
  <si>
    <t>林野</t>
    <phoneticPr fontId="3"/>
  </si>
  <si>
    <t>その</t>
  </si>
  <si>
    <t>航空</t>
  </si>
  <si>
    <t>船舶</t>
    <rPh sb="0" eb="2">
      <t>センパク</t>
    </rPh>
    <phoneticPr fontId="2"/>
  </si>
  <si>
    <t>車両</t>
    <rPh sb="0" eb="2">
      <t>シャリョウ</t>
    </rPh>
    <phoneticPr fontId="2"/>
  </si>
  <si>
    <t>建物</t>
    <phoneticPr fontId="3"/>
  </si>
  <si>
    <t>罹  災</t>
  </si>
  <si>
    <t>罹　災</t>
  </si>
  <si>
    <t>焼 損</t>
  </si>
  <si>
    <t>市 町 村</t>
  </si>
  <si>
    <t>死 傷 者</t>
  </si>
  <si>
    <t>焼  損  面  積</t>
    <phoneticPr fontId="2"/>
  </si>
  <si>
    <t>火　　災　　件　　数</t>
  </si>
  <si>
    <t>不明・調査中</t>
  </si>
  <si>
    <t>焼却炉</t>
  </si>
  <si>
    <t>電気装置</t>
  </si>
  <si>
    <t>交通機関内配線</t>
  </si>
  <si>
    <t>煙突・煙道</t>
  </si>
  <si>
    <t>かまど</t>
  </si>
  <si>
    <t>溶接機・切断機</t>
  </si>
  <si>
    <t>配線器具</t>
  </si>
  <si>
    <t>排気管</t>
  </si>
  <si>
    <t>灯火</t>
  </si>
  <si>
    <t>取灰</t>
  </si>
  <si>
    <t>放火の疑い</t>
  </si>
  <si>
    <t>電灯電話等の配線</t>
  </si>
  <si>
    <t>電気機器</t>
  </si>
  <si>
    <t>風呂かまど</t>
  </si>
  <si>
    <t>マッチ・ライター</t>
  </si>
  <si>
    <t>火あそび</t>
  </si>
  <si>
    <t>ストーブ</t>
  </si>
  <si>
    <t>放火</t>
  </si>
  <si>
    <t>火入れ</t>
  </si>
  <si>
    <t>たばこ</t>
  </si>
  <si>
    <t>たき火</t>
  </si>
  <si>
    <t>こんろ</t>
  </si>
  <si>
    <t>総数</t>
  </si>
  <si>
    <t>12月</t>
  </si>
  <si>
    <t>11月</t>
  </si>
  <si>
    <t>10月</t>
  </si>
  <si>
    <t>総　数</t>
  </si>
  <si>
    <t>項　  　　目</t>
    <phoneticPr fontId="2"/>
  </si>
  <si>
    <t>単位：件</t>
    <phoneticPr fontId="2"/>
  </si>
  <si>
    <t>炉</t>
    <rPh sb="0" eb="1">
      <t>ロ</t>
    </rPh>
    <phoneticPr fontId="8"/>
  </si>
  <si>
    <t>内燃機関</t>
    <rPh sb="0" eb="2">
      <t>ナイネン</t>
    </rPh>
    <rPh sb="2" eb="4">
      <t>キカン</t>
    </rPh>
    <phoneticPr fontId="8"/>
  </si>
  <si>
    <t>こたつ</t>
  </si>
  <si>
    <t>衝突の火花</t>
    <rPh sb="0" eb="2">
      <t>ショウトツ</t>
    </rPh>
    <rPh sb="3" eb="5">
      <t>ヒバナ</t>
    </rPh>
    <phoneticPr fontId="5"/>
  </si>
  <si>
    <t>その他</t>
    <rPh sb="2" eb="3">
      <t>タ</t>
    </rPh>
    <phoneticPr fontId="9"/>
  </si>
  <si>
    <t>ボイラー</t>
  </si>
  <si>
    <t>（火災）
損 害 額</t>
    <rPh sb="1" eb="3">
      <t>カサイ</t>
    </rPh>
    <phoneticPr fontId="3"/>
  </si>
  <si>
    <t>罹  災  世　帯　数</t>
  </si>
  <si>
    <t>罹災者数</t>
  </si>
  <si>
    <t>死　傷　者</t>
  </si>
  <si>
    <t>損   　害   　額</t>
    <phoneticPr fontId="2"/>
  </si>
  <si>
    <t>小・半 損</t>
    <phoneticPr fontId="2"/>
  </si>
  <si>
    <t>全　損</t>
  </si>
  <si>
    <t>死　者</t>
  </si>
  <si>
    <t>傷　者</t>
  </si>
  <si>
    <t>建　物</t>
  </si>
  <si>
    <t>資料提供　県消防保安課</t>
    <rPh sb="0" eb="2">
      <t>シリョウ</t>
    </rPh>
    <rPh sb="2" eb="4">
      <t>テイキョウ</t>
    </rPh>
    <rPh sb="5" eb="6">
      <t>ケン</t>
    </rPh>
    <rPh sb="6" eb="8">
      <t>ショウボウ</t>
    </rPh>
    <rPh sb="8" eb="11">
      <t>ホアンカ</t>
    </rPh>
    <phoneticPr fontId="2"/>
  </si>
  <si>
    <t xml:space="preserve">    ３</t>
  </si>
  <si>
    <t xml:space="preserve">    ４</t>
  </si>
  <si>
    <t xml:space="preserve">    ５</t>
  </si>
  <si>
    <t>　２</t>
    <phoneticPr fontId="3"/>
  </si>
  <si>
    <t>　３</t>
  </si>
  <si>
    <t>　４</t>
  </si>
  <si>
    <t>　５</t>
  </si>
  <si>
    <t>　６</t>
  </si>
  <si>
    <t>　７</t>
    <phoneticPr fontId="3"/>
  </si>
  <si>
    <t>　８</t>
  </si>
  <si>
    <t>　９</t>
  </si>
  <si>
    <t>　11</t>
    <phoneticPr fontId="3"/>
  </si>
  <si>
    <t>　12</t>
    <phoneticPr fontId="3"/>
  </si>
  <si>
    <t>　10</t>
    <phoneticPr fontId="3"/>
  </si>
  <si>
    <t>１月</t>
    <phoneticPr fontId="3"/>
  </si>
  <si>
    <t>２月</t>
    <phoneticPr fontId="3"/>
  </si>
  <si>
    <t>３月</t>
    <phoneticPr fontId="3"/>
  </si>
  <si>
    <t>４月</t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</si>
  <si>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</si>
  <si>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</si>
  <si>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</si>
  <si>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</si>
  <si>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</si>
  <si>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令和２年</t>
    <rPh sb="0" eb="2">
      <t>レイワ</t>
    </rPh>
    <rPh sb="3" eb="4">
      <t>ネン</t>
    </rPh>
    <phoneticPr fontId="2"/>
  </si>
  <si>
    <t xml:space="preserve">    ６</t>
    <phoneticPr fontId="3"/>
  </si>
  <si>
    <t>６年１月</t>
    <phoneticPr fontId="2"/>
  </si>
  <si>
    <t>（２）種類及び市町村別発生数と損害額（令和６年）</t>
    <rPh sb="19" eb="21">
      <t>レイワ</t>
    </rPh>
    <phoneticPr fontId="2"/>
  </si>
  <si>
    <t>（３）原因及び月別発生件数（令和６年）</t>
    <rPh sb="14" eb="16">
      <t>レイワ</t>
    </rPh>
    <phoneticPr fontId="2"/>
  </si>
  <si>
    <t>火         災          発　</t>
    <phoneticPr fontId="3"/>
  </si>
  <si>
    <r>
      <t>　生　　　　　状　　　　　況　</t>
    </r>
    <r>
      <rPr>
        <sz val="18"/>
        <rFont val="ＭＳ 明朝"/>
        <family val="1"/>
        <charset val="128"/>
      </rPr>
      <t>（つづき）</t>
    </r>
    <phoneticPr fontId="3"/>
  </si>
  <si>
    <t>281．火　　災　　発　　生　　状　　況</t>
    <rPh sb="4" eb="5">
      <t>ヒ</t>
    </rPh>
    <rPh sb="7" eb="8">
      <t>サイ</t>
    </rPh>
    <rPh sb="10" eb="11">
      <t>ハッ</t>
    </rPh>
    <rPh sb="13" eb="14">
      <t>セイ</t>
    </rPh>
    <rPh sb="16" eb="17">
      <t>ジョウ</t>
    </rPh>
    <rPh sb="19" eb="20">
      <t>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</si>
</sst>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17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156">
    <xf numFmtId="0" fontId="0" fillId="2" borderId="0" xfId="0"/>
    <xf numFmtId="0" fontId="4" fillId="0" borderId="0" xfId="0" applyFont="1" applyFill="1" applyAlignment="1">
      <alignment vertical="center"/>
    </xf>
    <xf numFmtId="0" fontId="4" fillId="2" borderId="0" xfId="0" applyFont="1"/>
    <xf numFmtId="0" fontId="5" fillId="0" borderId="0" xfId="0" applyFont="1" applyFill="1" applyAlignment="1">
      <alignment vertical="center"/>
    </xf>
    <xf numFmtId="0" fontId="5" fillId="2" borderId="0" xfId="0" applyFont="1"/>
    <xf numFmtId="0" fontId="6" fillId="0" borderId="0" xfId="0" applyFont="1" applyFill="1" applyAlignment="1">
      <alignment vertical="center"/>
    </xf>
    <xf numFmtId="0" fontId="6" fillId="2" borderId="0" xfId="0" applyFont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10" fillId="0" borderId="1" xfId="0" applyFont="1" applyFill="1" applyBorder="1" applyAlignment="1">
      <alignment vertical="center"/>
    </xf>
    <xf numFmtId="49" fontId="0" fillId="0" borderId="16" xfId="0" applyNumberForma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distributed"/>
    </xf>
    <xf numFmtId="0" fontId="9" fillId="0" borderId="1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41" fontId="13" fillId="0" borderId="0" xfId="0" applyNumberFormat="1" applyFont="1" applyFill="1" applyAlignment="1">
      <alignment vertical="center"/>
    </xf>
    <xf numFmtId="0" fontId="13" fillId="0" borderId="7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1" fillId="2" borderId="0" xfId="0" applyFont="1" applyAlignment="1">
      <alignment horizontal="left" vertical="top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2" borderId="0" xfId="0" applyNumberFormat="1" applyAlignment="1">
      <alignment vertical="center"/>
    </xf>
    <xf numFmtId="176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20" xfId="0" applyNumberFormat="1" applyFont="1" applyFill="1" applyBorder="1" applyAlignment="1">
      <alignment horizontal="right" vertical="center"/>
    </xf>
    <xf numFmtId="0" fontId="14" fillId="0" borderId="1" xfId="0" applyFont="1" applyFill="1" applyBorder="1"/>
    <xf numFmtId="0" fontId="0" fillId="0" borderId="16" xfId="0" quotePrefix="1" applyFill="1" applyBorder="1" applyAlignment="1">
      <alignment horizontal="center" vertical="center"/>
    </xf>
    <xf numFmtId="49" fontId="0" fillId="0" borderId="16" xfId="0" quotePrefix="1" applyNumberFormat="1" applyFill="1" applyBorder="1" applyAlignment="1">
      <alignment horizontal="center" vertical="center"/>
    </xf>
    <xf numFmtId="176" fontId="13" fillId="0" borderId="22" xfId="0" applyNumberFormat="1" applyFont="1" applyFill="1" applyBorder="1" applyAlignment="1">
      <alignment vertical="center"/>
    </xf>
    <xf numFmtId="176" fontId="0" fillId="0" borderId="23" xfId="0" applyNumberFormat="1" applyFill="1" applyBorder="1" applyAlignment="1">
      <alignment horizontal="right" vertical="center"/>
    </xf>
    <xf numFmtId="176" fontId="0" fillId="0" borderId="22" xfId="0" applyNumberFormat="1" applyFill="1" applyBorder="1" applyAlignment="1">
      <alignment horizontal="right" vertical="center"/>
    </xf>
    <xf numFmtId="176" fontId="0" fillId="0" borderId="23" xfId="0" applyNumberForma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0" borderId="23" xfId="0" applyNumberFormat="1" applyFont="1" applyFill="1" applyBorder="1" applyAlignment="1">
      <alignment vertical="center"/>
    </xf>
    <xf numFmtId="41" fontId="0" fillId="0" borderId="24" xfId="0" applyNumberFormat="1" applyFill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2" borderId="7" xfId="0" applyNumberFormat="1" applyBorder="1" applyAlignment="1">
      <alignment vertical="center"/>
    </xf>
    <xf numFmtId="176" fontId="0" fillId="0" borderId="16" xfId="0" applyNumberFormat="1" applyFill="1" applyBorder="1" applyAlignment="1">
      <alignment horizontal="right" vertical="center"/>
    </xf>
    <xf numFmtId="176" fontId="0" fillId="0" borderId="28" xfId="0" applyNumberFormat="1" applyFill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176" fontId="0" fillId="0" borderId="30" xfId="0" applyNumberForma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Alignment="1">
      <alignment horizontal="center" vertical="center"/>
    </xf>
    <xf numFmtId="0" fontId="1" fillId="2" borderId="0" xfId="0" applyFont="1" applyAlignment="1">
      <alignment horizontal="left" vertical="top"/>
    </xf>
    <xf numFmtId="49" fontId="7" fillId="0" borderId="14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176" fontId="15" fillId="0" borderId="0" xfId="0" applyNumberFormat="1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41" fontId="0" fillId="0" borderId="9" xfId="0" applyNumberForma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right" vertical="center"/>
    </xf>
    <xf numFmtId="176" fontId="0" fillId="0" borderId="23" xfId="0" applyNumberFormat="1" applyFill="1" applyBorder="1" applyAlignment="1">
      <alignment horizontal="right" vertical="center"/>
    </xf>
    <xf numFmtId="176" fontId="0" fillId="2" borderId="0" xfId="0" applyNumberFormat="1" applyAlignment="1">
      <alignment horizontal="right" vertical="center"/>
    </xf>
    <xf numFmtId="176" fontId="15" fillId="0" borderId="23" xfId="0" applyNumberFormat="1" applyFont="1" applyFill="1" applyBorder="1" applyAlignment="1">
      <alignment vertical="center"/>
    </xf>
    <xf numFmtId="41" fontId="0" fillId="0" borderId="24" xfId="0" applyNumberFormat="1" applyFill="1" applyBorder="1" applyAlignment="1">
      <alignment horizontal="right" vertical="center"/>
    </xf>
    <xf numFmtId="0" fontId="0" fillId="2" borderId="9" xfId="0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vertical="center"/>
    </xf>
    <xf numFmtId="41" fontId="0" fillId="0" borderId="1" xfId="0" applyNumberFormat="1" applyFill="1" applyBorder="1" applyAlignment="1">
      <alignment horizontal="right" vertical="center"/>
    </xf>
    <xf numFmtId="0" fontId="0" fillId="2" borderId="1" xfId="0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176" fontId="0" fillId="0" borderId="22" xfId="0" applyNumberFormat="1" applyFill="1" applyBorder="1" applyAlignment="1">
      <alignment horizontal="right" vertical="center"/>
    </xf>
    <xf numFmtId="176" fontId="0" fillId="0" borderId="22" xfId="0" applyNumberFormat="1" applyFill="1" applyBorder="1" applyAlignment="1">
      <alignment vertical="center"/>
    </xf>
    <xf numFmtId="41" fontId="0" fillId="0" borderId="1" xfId="0" applyNumberForma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right" vertical="center"/>
    </xf>
    <xf numFmtId="176" fontId="0" fillId="2" borderId="7" xfId="0" applyNumberFormat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6" fontId="15" fillId="0" borderId="22" xfId="0" applyNumberFormat="1" applyFon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49" fontId="7" fillId="0" borderId="23" xfId="0" applyNumberFormat="1" applyFont="1" applyFill="1" applyBorder="1" applyAlignment="1">
      <alignment horizontal="right" vertical="center"/>
    </xf>
    <xf numFmtId="49" fontId="0" fillId="2" borderId="0" xfId="0" applyNumberFormat="1" applyAlignment="1">
      <alignment horizontal="right" vertical="center"/>
    </xf>
    <xf numFmtId="41" fontId="0" fillId="0" borderId="2" xfId="0" applyNumberFormat="1" applyFill="1" applyBorder="1" applyAlignment="1">
      <alignment horizontal="right" vertical="center"/>
    </xf>
    <xf numFmtId="0" fontId="0" fillId="2" borderId="13" xfId="0" applyBorder="1" applyAlignment="1">
      <alignment horizontal="right" vertical="center"/>
    </xf>
    <xf numFmtId="41" fontId="0" fillId="0" borderId="9" xfId="0" applyNumberFormat="1" applyFill="1" applyBorder="1" applyAlignment="1">
      <alignment horizontal="right" vertical="center"/>
    </xf>
    <xf numFmtId="0" fontId="0" fillId="2" borderId="11" xfId="0" applyBorder="1" applyAlignment="1">
      <alignment horizontal="right" vertical="center"/>
    </xf>
    <xf numFmtId="176" fontId="1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1"/>
    </xf>
    <xf numFmtId="0" fontId="0" fillId="0" borderId="0" xfId="0" applyFill="1" applyAlignment="1">
      <alignment horizontal="right" inden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" fillId="0" borderId="1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2" borderId="19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2" borderId="2" xfId="0" applyFont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2" borderId="13" xfId="0" applyFont="1" applyBorder="1" applyAlignment="1">
      <alignment vertical="center"/>
    </xf>
    <xf numFmtId="0" fontId="13" fillId="0" borderId="14" xfId="0" applyFont="1" applyFill="1" applyBorder="1" applyAlignment="1">
      <alignment horizontal="left" vertical="top" wrapText="1"/>
    </xf>
    <xf numFmtId="0" fontId="13" fillId="2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right"/>
    </xf>
    <xf numFmtId="0" fontId="13" fillId="2" borderId="1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1%20&#20225;&#30011;&#20998;&#26512;&#25285;&#24403;\040_&#21002;&#34892;&#29289;\12&#32113;&#35336;&#24180;&#37969;\142&#22238;&#65288;&#20196;&#21644;7&#24180;&#24230;&#65289;\2%20&#22238;&#31572;\2-2%20&#24193;&#20869;\08_&#28040;&#38450;&#20445;&#23433;&#35506;&#65288;&#28168;&#65289;\&#12304;&#28040;&#38450;&#20445;&#23433;&#35506;&#12305;142-283%20.xlsx" TargetMode="External"/><Relationship Id="rId1" Type="http://schemas.openxmlformats.org/officeDocument/2006/relationships/externalLinkPath" Target="/1112_&#32113;&#35336;&#35519;&#26619;&#35506;/11%20&#20225;&#30011;&#20998;&#26512;&#25285;&#24403;/040_&#21002;&#34892;&#29289;/12&#32113;&#35336;&#24180;&#37969;/142&#22238;&#65288;&#20196;&#21644;7&#24180;&#24230;&#65289;/2%20&#22238;&#31572;/2-2%20&#24193;&#20869;/08_&#28040;&#38450;&#20445;&#23433;&#35506;&#65288;&#28168;&#65289;/&#12304;&#28040;&#38450;&#20445;&#23433;&#35506;&#12305;142-28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42-283(1)"/>
      <sheetName val="142-283(2)"/>
      <sheetName val="142-283(3)"/>
      <sheetName val="データ貼付"/>
      <sheetName val="データ抽出（原因）"/>
      <sheetName val="データ抽出（燃損棟数）"/>
      <sheetName val="コード表"/>
      <sheetName val="(参考)前回_283(1)"/>
      <sheetName val="(参考)前回_283(2)"/>
      <sheetName val="(参考)前回_283(3)"/>
    </sheetNames>
    <sheetDataSet>
      <sheetData sheetId="0"/>
      <sheetData sheetId="1"/>
      <sheetData sheetId="2"/>
      <sheetData sheetId="3">
        <row r="1">
          <cell r="A1" t="str">
            <v>出火時刻：年月日</v>
          </cell>
          <cell r="C1" t="str">
            <v>市区町村コード</v>
          </cell>
          <cell r="D1" t="str">
            <v>火災種別区分</v>
          </cell>
          <cell r="I1" t="str">
            <v>焼損程度区分</v>
          </cell>
          <cell r="J1" t="str">
            <v>建物の損害状況：焼損床面積</v>
          </cell>
          <cell r="K1" t="str">
            <v>建物の損害状況：焼損表面積</v>
          </cell>
          <cell r="P1" t="str">
            <v>森林の損害状況：焼損面積</v>
          </cell>
          <cell r="Q1" t="str">
            <v>り災世帯数：合計</v>
          </cell>
          <cell r="R1" t="str">
            <v>り災世帯数：全損</v>
          </cell>
          <cell r="S1" t="str">
            <v>計算用
半損・小損</v>
          </cell>
          <cell r="V1" t="str">
            <v>り災人員</v>
          </cell>
          <cell r="W1" t="str">
            <v>死者数：合計</v>
          </cell>
          <cell r="X1" t="str">
            <v>負傷者数：合計</v>
          </cell>
          <cell r="Y1" t="str">
            <v>損害額合計</v>
          </cell>
          <cell r="Z1" t="str">
            <v>建物の損害状況：建物損害額</v>
          </cell>
        </row>
        <row r="2">
          <cell r="A2">
            <v>45292</v>
          </cell>
          <cell r="C2">
            <v>452017</v>
          </cell>
          <cell r="D2">
            <v>6</v>
          </cell>
          <cell r="S2">
            <v>0</v>
          </cell>
          <cell r="Y2">
            <v>5</v>
          </cell>
        </row>
        <row r="3">
          <cell r="A3">
            <v>45292</v>
          </cell>
          <cell r="C3">
            <v>452017</v>
          </cell>
          <cell r="D3">
            <v>2</v>
          </cell>
          <cell r="P3">
            <v>66</v>
          </cell>
          <cell r="S3">
            <v>0</v>
          </cell>
          <cell r="Y3">
            <v>92</v>
          </cell>
        </row>
        <row r="4">
          <cell r="A4">
            <v>45293</v>
          </cell>
          <cell r="C4">
            <v>454419</v>
          </cell>
          <cell r="D4">
            <v>6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A5">
            <v>45294</v>
          </cell>
          <cell r="C5">
            <v>452025</v>
          </cell>
          <cell r="D5">
            <v>3</v>
          </cell>
          <cell r="J5">
            <v>0</v>
          </cell>
          <cell r="K5">
            <v>0</v>
          </cell>
          <cell r="Q5">
            <v>0</v>
          </cell>
          <cell r="R5">
            <v>0</v>
          </cell>
          <cell r="S5">
            <v>0</v>
          </cell>
          <cell r="V5">
            <v>0</v>
          </cell>
          <cell r="W5">
            <v>0</v>
          </cell>
          <cell r="X5">
            <v>0</v>
          </cell>
          <cell r="Y5">
            <v>3</v>
          </cell>
          <cell r="Z5">
            <v>0</v>
          </cell>
        </row>
        <row r="6">
          <cell r="A6">
            <v>45294</v>
          </cell>
          <cell r="C6">
            <v>452017</v>
          </cell>
          <cell r="D6">
            <v>1</v>
          </cell>
          <cell r="I6">
            <v>2</v>
          </cell>
          <cell r="J6">
            <v>23</v>
          </cell>
          <cell r="K6">
            <v>129</v>
          </cell>
          <cell r="Q6">
            <v>1</v>
          </cell>
          <cell r="S6">
            <v>1</v>
          </cell>
          <cell r="V6">
            <v>4</v>
          </cell>
          <cell r="X6">
            <v>1</v>
          </cell>
          <cell r="Y6">
            <v>6647</v>
          </cell>
          <cell r="Z6">
            <v>6477</v>
          </cell>
        </row>
        <row r="7">
          <cell r="A7">
            <v>45295</v>
          </cell>
          <cell r="C7">
            <v>452033</v>
          </cell>
          <cell r="D7">
            <v>6</v>
          </cell>
          <cell r="Q7">
            <v>0</v>
          </cell>
          <cell r="S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A8">
            <v>45295</v>
          </cell>
          <cell r="C8">
            <v>452017</v>
          </cell>
          <cell r="D8">
            <v>1</v>
          </cell>
          <cell r="I8">
            <v>4</v>
          </cell>
          <cell r="K8">
            <v>1</v>
          </cell>
          <cell r="Q8">
            <v>1</v>
          </cell>
          <cell r="S8">
            <v>1</v>
          </cell>
          <cell r="V8">
            <v>1</v>
          </cell>
          <cell r="X8">
            <v>2</v>
          </cell>
          <cell r="Y8">
            <v>6</v>
          </cell>
          <cell r="Z8">
            <v>5</v>
          </cell>
        </row>
        <row r="9">
          <cell r="A9">
            <v>45296</v>
          </cell>
          <cell r="C9">
            <v>452050</v>
          </cell>
          <cell r="D9">
            <v>2</v>
          </cell>
          <cell r="S9">
            <v>0</v>
          </cell>
        </row>
        <row r="10">
          <cell r="A10">
            <v>45297</v>
          </cell>
          <cell r="C10">
            <v>454052</v>
          </cell>
          <cell r="D10">
            <v>6</v>
          </cell>
          <cell r="J10">
            <v>0</v>
          </cell>
          <cell r="K10">
            <v>0</v>
          </cell>
          <cell r="S10">
            <v>0</v>
          </cell>
        </row>
        <row r="11">
          <cell r="A11">
            <v>45298</v>
          </cell>
          <cell r="C11">
            <v>454028</v>
          </cell>
          <cell r="D11">
            <v>6</v>
          </cell>
          <cell r="J11">
            <v>0</v>
          </cell>
          <cell r="K11">
            <v>0</v>
          </cell>
          <cell r="S11">
            <v>0</v>
          </cell>
          <cell r="Y11">
            <v>1</v>
          </cell>
        </row>
        <row r="12">
          <cell r="A12">
            <v>45298</v>
          </cell>
          <cell r="C12">
            <v>452017</v>
          </cell>
          <cell r="D12">
            <v>2</v>
          </cell>
          <cell r="P12">
            <v>7</v>
          </cell>
          <cell r="S12">
            <v>0</v>
          </cell>
        </row>
        <row r="13">
          <cell r="A13">
            <v>45299</v>
          </cell>
          <cell r="C13">
            <v>452050</v>
          </cell>
          <cell r="D13">
            <v>1</v>
          </cell>
          <cell r="I13">
            <v>1</v>
          </cell>
          <cell r="J13">
            <v>7</v>
          </cell>
          <cell r="S13">
            <v>0</v>
          </cell>
          <cell r="Y13">
            <v>28</v>
          </cell>
          <cell r="Z13">
            <v>28</v>
          </cell>
        </row>
        <row r="14">
          <cell r="A14">
            <v>45299</v>
          </cell>
          <cell r="C14">
            <v>453820</v>
          </cell>
          <cell r="D14">
            <v>6</v>
          </cell>
          <cell r="S14">
            <v>0</v>
          </cell>
          <cell r="X14">
            <v>1</v>
          </cell>
        </row>
        <row r="15">
          <cell r="A15">
            <v>45299</v>
          </cell>
          <cell r="C15">
            <v>452033</v>
          </cell>
          <cell r="D15">
            <v>6</v>
          </cell>
          <cell r="Q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A16">
            <v>45299</v>
          </cell>
          <cell r="C16">
            <v>452025</v>
          </cell>
          <cell r="D16">
            <v>6</v>
          </cell>
          <cell r="J16">
            <v>0</v>
          </cell>
          <cell r="K16">
            <v>0</v>
          </cell>
          <cell r="Q16">
            <v>0</v>
          </cell>
          <cell r="R16">
            <v>0</v>
          </cell>
          <cell r="S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45300</v>
          </cell>
          <cell r="C17">
            <v>452025</v>
          </cell>
          <cell r="D17">
            <v>1</v>
          </cell>
          <cell r="I17">
            <v>1</v>
          </cell>
          <cell r="J17">
            <v>246</v>
          </cell>
          <cell r="K17">
            <v>0</v>
          </cell>
          <cell r="Q17">
            <v>3</v>
          </cell>
          <cell r="R17">
            <v>2</v>
          </cell>
          <cell r="S17">
            <v>1</v>
          </cell>
          <cell r="V17">
            <v>5</v>
          </cell>
          <cell r="W17">
            <v>0</v>
          </cell>
          <cell r="X17">
            <v>0</v>
          </cell>
          <cell r="Y17">
            <v>9754</v>
          </cell>
          <cell r="Z17">
            <v>4648</v>
          </cell>
        </row>
        <row r="18">
          <cell r="A18">
            <v>45301</v>
          </cell>
          <cell r="C18">
            <v>452025</v>
          </cell>
          <cell r="D18">
            <v>3</v>
          </cell>
          <cell r="J18">
            <v>0</v>
          </cell>
          <cell r="K18">
            <v>0</v>
          </cell>
          <cell r="Q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Y18">
            <v>1300</v>
          </cell>
          <cell r="Z18">
            <v>0</v>
          </cell>
        </row>
        <row r="19">
          <cell r="A19">
            <v>45304</v>
          </cell>
          <cell r="C19">
            <v>452017</v>
          </cell>
          <cell r="D19">
            <v>6</v>
          </cell>
          <cell r="S19">
            <v>0</v>
          </cell>
        </row>
        <row r="20">
          <cell r="A20">
            <v>45304</v>
          </cell>
          <cell r="C20">
            <v>452025</v>
          </cell>
          <cell r="D20">
            <v>1</v>
          </cell>
          <cell r="I20">
            <v>4</v>
          </cell>
          <cell r="J20">
            <v>0</v>
          </cell>
          <cell r="K20">
            <v>0</v>
          </cell>
          <cell r="Q20">
            <v>1</v>
          </cell>
          <cell r="R20">
            <v>0</v>
          </cell>
          <cell r="S20">
            <v>1</v>
          </cell>
          <cell r="V20">
            <v>2</v>
          </cell>
          <cell r="W20">
            <v>0</v>
          </cell>
          <cell r="X20">
            <v>0</v>
          </cell>
          <cell r="Y20">
            <v>52</v>
          </cell>
          <cell r="Z20">
            <v>32</v>
          </cell>
        </row>
        <row r="21">
          <cell r="A21">
            <v>45304</v>
          </cell>
          <cell r="C21">
            <v>452033</v>
          </cell>
          <cell r="D21">
            <v>6</v>
          </cell>
          <cell r="Q21">
            <v>0</v>
          </cell>
          <cell r="S21">
            <v>0</v>
          </cell>
          <cell r="W21">
            <v>0</v>
          </cell>
          <cell r="X21">
            <v>1</v>
          </cell>
          <cell r="Y21">
            <v>0</v>
          </cell>
        </row>
        <row r="22">
          <cell r="A22">
            <v>45305</v>
          </cell>
          <cell r="C22">
            <v>454061</v>
          </cell>
          <cell r="D22">
            <v>1</v>
          </cell>
          <cell r="I22">
            <v>3</v>
          </cell>
          <cell r="J22">
            <v>0</v>
          </cell>
          <cell r="K22">
            <v>6</v>
          </cell>
          <cell r="S22">
            <v>0</v>
          </cell>
          <cell r="Y22">
            <v>6</v>
          </cell>
          <cell r="Z22">
            <v>6</v>
          </cell>
        </row>
        <row r="23">
          <cell r="A23">
            <v>45305</v>
          </cell>
          <cell r="C23">
            <v>452041</v>
          </cell>
          <cell r="D23">
            <v>6</v>
          </cell>
          <cell r="Q23">
            <v>0</v>
          </cell>
          <cell r="S23">
            <v>0</v>
          </cell>
          <cell r="W23">
            <v>0</v>
          </cell>
          <cell r="X23">
            <v>0</v>
          </cell>
          <cell r="Y23">
            <v>106</v>
          </cell>
        </row>
        <row r="24">
          <cell r="A24">
            <v>45305</v>
          </cell>
          <cell r="C24">
            <v>452017</v>
          </cell>
          <cell r="D24">
            <v>2</v>
          </cell>
          <cell r="P24">
            <v>60</v>
          </cell>
          <cell r="S24">
            <v>0</v>
          </cell>
        </row>
        <row r="25">
          <cell r="A25">
            <v>45305</v>
          </cell>
          <cell r="C25">
            <v>452025</v>
          </cell>
          <cell r="D25">
            <v>6</v>
          </cell>
          <cell r="J25">
            <v>0</v>
          </cell>
          <cell r="K25">
            <v>0</v>
          </cell>
          <cell r="Q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45305</v>
          </cell>
          <cell r="C26">
            <v>452092</v>
          </cell>
          <cell r="D26">
            <v>6</v>
          </cell>
          <cell r="S26">
            <v>0</v>
          </cell>
        </row>
        <row r="27">
          <cell r="A27">
            <v>45305</v>
          </cell>
          <cell r="C27">
            <v>452017</v>
          </cell>
          <cell r="D27">
            <v>1</v>
          </cell>
          <cell r="I27">
            <v>1</v>
          </cell>
          <cell r="J27">
            <v>8</v>
          </cell>
          <cell r="S27">
            <v>0</v>
          </cell>
          <cell r="Y27">
            <v>797</v>
          </cell>
          <cell r="Z27">
            <v>78</v>
          </cell>
        </row>
        <row r="28">
          <cell r="A28">
            <v>45305</v>
          </cell>
          <cell r="C28">
            <v>452033</v>
          </cell>
          <cell r="D28">
            <v>6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>
            <v>45305</v>
          </cell>
          <cell r="C29">
            <v>454419</v>
          </cell>
          <cell r="D29">
            <v>6</v>
          </cell>
          <cell r="Q29">
            <v>0</v>
          </cell>
          <cell r="S29">
            <v>0</v>
          </cell>
          <cell r="W29">
            <v>0</v>
          </cell>
          <cell r="X29">
            <v>0</v>
          </cell>
          <cell r="Y29">
            <v>87</v>
          </cell>
        </row>
        <row r="30">
          <cell r="A30">
            <v>45305</v>
          </cell>
          <cell r="C30">
            <v>454028</v>
          </cell>
          <cell r="D30">
            <v>6</v>
          </cell>
          <cell r="J30">
            <v>0</v>
          </cell>
          <cell r="K30">
            <v>0</v>
          </cell>
          <cell r="S30">
            <v>0</v>
          </cell>
        </row>
        <row r="31">
          <cell r="A31">
            <v>45305</v>
          </cell>
          <cell r="C31">
            <v>452041</v>
          </cell>
          <cell r="D31">
            <v>6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45305</v>
          </cell>
          <cell r="C32">
            <v>452084</v>
          </cell>
          <cell r="D32">
            <v>1</v>
          </cell>
          <cell r="J32">
            <v>2</v>
          </cell>
          <cell r="Q32">
            <v>1</v>
          </cell>
          <cell r="S32">
            <v>1</v>
          </cell>
          <cell r="V32">
            <v>1</v>
          </cell>
          <cell r="W32">
            <v>0</v>
          </cell>
          <cell r="X32">
            <v>0</v>
          </cell>
          <cell r="Y32">
            <v>220</v>
          </cell>
          <cell r="Z32">
            <v>20</v>
          </cell>
        </row>
        <row r="33">
          <cell r="A33">
            <v>45306</v>
          </cell>
          <cell r="C33">
            <v>452025</v>
          </cell>
          <cell r="D33">
            <v>1</v>
          </cell>
          <cell r="I33">
            <v>2</v>
          </cell>
          <cell r="J33">
            <v>19</v>
          </cell>
          <cell r="K33">
            <v>6</v>
          </cell>
          <cell r="Q33">
            <v>0</v>
          </cell>
          <cell r="R33">
            <v>0</v>
          </cell>
          <cell r="S33">
            <v>0</v>
          </cell>
          <cell r="V33">
            <v>0</v>
          </cell>
          <cell r="W33">
            <v>0</v>
          </cell>
          <cell r="X33">
            <v>0</v>
          </cell>
          <cell r="Y33">
            <v>397</v>
          </cell>
          <cell r="Z33">
            <v>239</v>
          </cell>
        </row>
        <row r="34">
          <cell r="A34">
            <v>45306</v>
          </cell>
          <cell r="C34">
            <v>452017</v>
          </cell>
          <cell r="D34">
            <v>1</v>
          </cell>
          <cell r="K34">
            <v>4</v>
          </cell>
          <cell r="S34">
            <v>0</v>
          </cell>
          <cell r="X34">
            <v>1</v>
          </cell>
          <cell r="Y34">
            <v>159</v>
          </cell>
          <cell r="Z34">
            <v>159</v>
          </cell>
        </row>
        <row r="35">
          <cell r="A35">
            <v>45306</v>
          </cell>
          <cell r="C35">
            <v>454010</v>
          </cell>
          <cell r="D35">
            <v>3</v>
          </cell>
          <cell r="J35">
            <v>0</v>
          </cell>
          <cell r="K35">
            <v>0</v>
          </cell>
          <cell r="S35">
            <v>0</v>
          </cell>
          <cell r="Y35">
            <v>252</v>
          </cell>
        </row>
        <row r="36">
          <cell r="A36">
            <v>45307</v>
          </cell>
          <cell r="C36">
            <v>452025</v>
          </cell>
          <cell r="D36">
            <v>1</v>
          </cell>
          <cell r="I36">
            <v>1</v>
          </cell>
          <cell r="J36">
            <v>360</v>
          </cell>
          <cell r="K36">
            <v>80</v>
          </cell>
          <cell r="Q36">
            <v>6</v>
          </cell>
          <cell r="R36">
            <v>3</v>
          </cell>
          <cell r="S36">
            <v>3</v>
          </cell>
          <cell r="V36">
            <v>10</v>
          </cell>
          <cell r="W36">
            <v>0</v>
          </cell>
          <cell r="X36">
            <v>0</v>
          </cell>
          <cell r="Y36">
            <v>30750</v>
          </cell>
          <cell r="Z36">
            <v>27991</v>
          </cell>
        </row>
        <row r="37">
          <cell r="A37">
            <v>45307</v>
          </cell>
          <cell r="C37">
            <v>452041</v>
          </cell>
          <cell r="D37">
            <v>1</v>
          </cell>
          <cell r="I37">
            <v>1</v>
          </cell>
          <cell r="J37">
            <v>66</v>
          </cell>
          <cell r="K37">
            <v>3</v>
          </cell>
          <cell r="Q37">
            <v>3</v>
          </cell>
          <cell r="R37">
            <v>1</v>
          </cell>
          <cell r="S37">
            <v>2</v>
          </cell>
          <cell r="V37">
            <v>1</v>
          </cell>
          <cell r="W37">
            <v>1</v>
          </cell>
          <cell r="X37">
            <v>0</v>
          </cell>
          <cell r="Y37">
            <v>122</v>
          </cell>
          <cell r="Z37">
            <v>122</v>
          </cell>
        </row>
        <row r="38">
          <cell r="A38">
            <v>45307</v>
          </cell>
          <cell r="C38">
            <v>454010</v>
          </cell>
          <cell r="D38">
            <v>6</v>
          </cell>
          <cell r="J38">
            <v>0</v>
          </cell>
          <cell r="K38">
            <v>0</v>
          </cell>
          <cell r="S38">
            <v>0</v>
          </cell>
        </row>
        <row r="39">
          <cell r="A39">
            <v>45307</v>
          </cell>
          <cell r="C39">
            <v>452092</v>
          </cell>
          <cell r="D39">
            <v>6</v>
          </cell>
          <cell r="S39">
            <v>0</v>
          </cell>
          <cell r="Y39">
            <v>7</v>
          </cell>
        </row>
        <row r="40">
          <cell r="A40">
            <v>45307</v>
          </cell>
          <cell r="C40">
            <v>452050</v>
          </cell>
          <cell r="D40">
            <v>6</v>
          </cell>
          <cell r="S40">
            <v>0</v>
          </cell>
        </row>
        <row r="41">
          <cell r="A41">
            <v>45307</v>
          </cell>
          <cell r="C41">
            <v>452068</v>
          </cell>
          <cell r="D41">
            <v>6</v>
          </cell>
          <cell r="J41">
            <v>0</v>
          </cell>
          <cell r="K41">
            <v>0</v>
          </cell>
          <cell r="Q41">
            <v>0</v>
          </cell>
          <cell r="R41">
            <v>0</v>
          </cell>
          <cell r="S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45307</v>
          </cell>
          <cell r="C42">
            <v>452076</v>
          </cell>
          <cell r="D42">
            <v>6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Y42">
            <v>55</v>
          </cell>
        </row>
        <row r="43">
          <cell r="A43">
            <v>45307</v>
          </cell>
          <cell r="C43">
            <v>453820</v>
          </cell>
          <cell r="D43">
            <v>6</v>
          </cell>
          <cell r="S43">
            <v>0</v>
          </cell>
        </row>
        <row r="44">
          <cell r="A44">
            <v>45308</v>
          </cell>
          <cell r="C44">
            <v>452025</v>
          </cell>
          <cell r="D44">
            <v>6</v>
          </cell>
          <cell r="J44">
            <v>0</v>
          </cell>
          <cell r="K44">
            <v>0</v>
          </cell>
          <cell r="Q44">
            <v>0</v>
          </cell>
          <cell r="R44">
            <v>0</v>
          </cell>
          <cell r="S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45308</v>
          </cell>
          <cell r="C45">
            <v>452050</v>
          </cell>
          <cell r="D45">
            <v>6</v>
          </cell>
          <cell r="S45">
            <v>0</v>
          </cell>
          <cell r="X45">
            <v>1</v>
          </cell>
        </row>
        <row r="46">
          <cell r="A46">
            <v>45308</v>
          </cell>
          <cell r="C46">
            <v>452025</v>
          </cell>
          <cell r="D46">
            <v>6</v>
          </cell>
          <cell r="J46">
            <v>0</v>
          </cell>
          <cell r="K46">
            <v>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45309</v>
          </cell>
          <cell r="C47">
            <v>452068</v>
          </cell>
          <cell r="D47">
            <v>6</v>
          </cell>
          <cell r="J47">
            <v>0</v>
          </cell>
          <cell r="K47">
            <v>0</v>
          </cell>
          <cell r="Q47">
            <v>0</v>
          </cell>
          <cell r="R47">
            <v>0</v>
          </cell>
          <cell r="S47">
            <v>0</v>
          </cell>
          <cell r="V47">
            <v>0</v>
          </cell>
          <cell r="W47">
            <v>0</v>
          </cell>
          <cell r="X47">
            <v>0</v>
          </cell>
          <cell r="Y47">
            <v>183</v>
          </cell>
          <cell r="Z47">
            <v>0</v>
          </cell>
        </row>
        <row r="48">
          <cell r="A48">
            <v>45309</v>
          </cell>
          <cell r="C48">
            <v>452084</v>
          </cell>
          <cell r="D48">
            <v>1</v>
          </cell>
          <cell r="I48">
            <v>3</v>
          </cell>
          <cell r="J48">
            <v>15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Y48">
            <v>100</v>
          </cell>
          <cell r="Z48">
            <v>100</v>
          </cell>
        </row>
        <row r="49">
          <cell r="A49">
            <v>45309</v>
          </cell>
          <cell r="C49">
            <v>452033</v>
          </cell>
          <cell r="D49">
            <v>2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45311</v>
          </cell>
          <cell r="C50">
            <v>452017</v>
          </cell>
          <cell r="D50">
            <v>1</v>
          </cell>
          <cell r="I50">
            <v>2</v>
          </cell>
          <cell r="J50">
            <v>40</v>
          </cell>
          <cell r="Q50">
            <v>1</v>
          </cell>
          <cell r="S50">
            <v>1</v>
          </cell>
          <cell r="V50">
            <v>1</v>
          </cell>
          <cell r="Y50">
            <v>5155</v>
          </cell>
          <cell r="Z50">
            <v>5005</v>
          </cell>
        </row>
        <row r="51">
          <cell r="A51">
            <v>45312</v>
          </cell>
          <cell r="C51">
            <v>453617</v>
          </cell>
          <cell r="D51">
            <v>6</v>
          </cell>
          <cell r="S51">
            <v>0</v>
          </cell>
        </row>
        <row r="52">
          <cell r="A52">
            <v>45313</v>
          </cell>
          <cell r="C52">
            <v>452017</v>
          </cell>
          <cell r="D52">
            <v>3</v>
          </cell>
          <cell r="S52">
            <v>0</v>
          </cell>
          <cell r="Y52">
            <v>86</v>
          </cell>
        </row>
        <row r="53">
          <cell r="A53">
            <v>45313</v>
          </cell>
          <cell r="C53">
            <v>452025</v>
          </cell>
          <cell r="D53">
            <v>1</v>
          </cell>
          <cell r="I53">
            <v>3</v>
          </cell>
          <cell r="J53">
            <v>9</v>
          </cell>
          <cell r="K53">
            <v>0</v>
          </cell>
          <cell r="Q53">
            <v>1</v>
          </cell>
          <cell r="R53">
            <v>0</v>
          </cell>
          <cell r="S53">
            <v>1</v>
          </cell>
          <cell r="V53">
            <v>2</v>
          </cell>
          <cell r="W53">
            <v>0</v>
          </cell>
          <cell r="X53">
            <v>0</v>
          </cell>
          <cell r="Y53">
            <v>370</v>
          </cell>
          <cell r="Z53">
            <v>180</v>
          </cell>
        </row>
        <row r="54">
          <cell r="A54">
            <v>45314</v>
          </cell>
          <cell r="C54">
            <v>452041</v>
          </cell>
          <cell r="D54">
            <v>1</v>
          </cell>
          <cell r="I54">
            <v>3</v>
          </cell>
          <cell r="J54">
            <v>3</v>
          </cell>
          <cell r="Q54">
            <v>1</v>
          </cell>
          <cell r="S54">
            <v>1</v>
          </cell>
          <cell r="V54">
            <v>2</v>
          </cell>
          <cell r="W54">
            <v>0</v>
          </cell>
          <cell r="X54">
            <v>0</v>
          </cell>
          <cell r="Y54">
            <v>2</v>
          </cell>
          <cell r="Z54">
            <v>2</v>
          </cell>
        </row>
        <row r="55">
          <cell r="A55">
            <v>45315</v>
          </cell>
          <cell r="C55">
            <v>454061</v>
          </cell>
          <cell r="D55">
            <v>6</v>
          </cell>
          <cell r="J55">
            <v>0</v>
          </cell>
          <cell r="K55">
            <v>0</v>
          </cell>
          <cell r="S55">
            <v>0</v>
          </cell>
        </row>
        <row r="56">
          <cell r="A56">
            <v>45316</v>
          </cell>
          <cell r="C56">
            <v>454010</v>
          </cell>
          <cell r="D56">
            <v>3</v>
          </cell>
          <cell r="J56">
            <v>0</v>
          </cell>
          <cell r="K56">
            <v>0</v>
          </cell>
          <cell r="S56">
            <v>0</v>
          </cell>
          <cell r="Y56">
            <v>20</v>
          </cell>
        </row>
        <row r="57">
          <cell r="A57">
            <v>45316</v>
          </cell>
          <cell r="C57">
            <v>454052</v>
          </cell>
          <cell r="D57">
            <v>6</v>
          </cell>
          <cell r="J57">
            <v>0</v>
          </cell>
          <cell r="K57">
            <v>0</v>
          </cell>
          <cell r="S57">
            <v>0</v>
          </cell>
        </row>
        <row r="58">
          <cell r="A58">
            <v>45316</v>
          </cell>
          <cell r="C58">
            <v>452025</v>
          </cell>
          <cell r="D58">
            <v>1</v>
          </cell>
          <cell r="I58">
            <v>4</v>
          </cell>
          <cell r="J58">
            <v>0</v>
          </cell>
          <cell r="K58">
            <v>0</v>
          </cell>
          <cell r="Q58">
            <v>0</v>
          </cell>
          <cell r="R58">
            <v>0</v>
          </cell>
          <cell r="S58">
            <v>0</v>
          </cell>
          <cell r="V58">
            <v>0</v>
          </cell>
          <cell r="W58">
            <v>0</v>
          </cell>
          <cell r="X58">
            <v>0</v>
          </cell>
          <cell r="Y58">
            <v>27298</v>
          </cell>
          <cell r="Z58">
            <v>0</v>
          </cell>
        </row>
        <row r="59">
          <cell r="A59">
            <v>45317</v>
          </cell>
          <cell r="C59">
            <v>452084</v>
          </cell>
          <cell r="D59">
            <v>1</v>
          </cell>
          <cell r="I59">
            <v>2</v>
          </cell>
          <cell r="J59">
            <v>9</v>
          </cell>
          <cell r="K59">
            <v>12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Y59">
            <v>27</v>
          </cell>
          <cell r="Z59">
            <v>24</v>
          </cell>
        </row>
        <row r="60">
          <cell r="A60">
            <v>45317</v>
          </cell>
          <cell r="C60">
            <v>452017</v>
          </cell>
          <cell r="D60">
            <v>6</v>
          </cell>
          <cell r="S60">
            <v>0</v>
          </cell>
        </row>
        <row r="61">
          <cell r="A61">
            <v>45317</v>
          </cell>
          <cell r="C61">
            <v>452033</v>
          </cell>
          <cell r="D61">
            <v>1</v>
          </cell>
          <cell r="I61">
            <v>4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>
            <v>45318</v>
          </cell>
          <cell r="C62">
            <v>452017</v>
          </cell>
          <cell r="D62">
            <v>1</v>
          </cell>
          <cell r="J62">
            <v>43</v>
          </cell>
          <cell r="S62">
            <v>0</v>
          </cell>
          <cell r="Y62">
            <v>115</v>
          </cell>
          <cell r="Z62">
            <v>115</v>
          </cell>
        </row>
        <row r="63">
          <cell r="A63">
            <v>45318</v>
          </cell>
          <cell r="C63">
            <v>452050</v>
          </cell>
          <cell r="D63">
            <v>6</v>
          </cell>
          <cell r="S63">
            <v>0</v>
          </cell>
        </row>
        <row r="64">
          <cell r="A64">
            <v>45318</v>
          </cell>
          <cell r="C64">
            <v>452084</v>
          </cell>
          <cell r="D64">
            <v>1</v>
          </cell>
          <cell r="J64">
            <v>294</v>
          </cell>
          <cell r="Q64">
            <v>1</v>
          </cell>
          <cell r="R64">
            <v>1</v>
          </cell>
          <cell r="S64">
            <v>0</v>
          </cell>
          <cell r="V64">
            <v>1</v>
          </cell>
          <cell r="W64">
            <v>0</v>
          </cell>
          <cell r="X64">
            <v>0</v>
          </cell>
          <cell r="Y64">
            <v>5594</v>
          </cell>
          <cell r="Z64">
            <v>5594</v>
          </cell>
        </row>
        <row r="65">
          <cell r="A65">
            <v>45318</v>
          </cell>
          <cell r="C65">
            <v>453617</v>
          </cell>
          <cell r="D65">
            <v>6</v>
          </cell>
          <cell r="S65">
            <v>0</v>
          </cell>
        </row>
        <row r="66">
          <cell r="A66">
            <v>45319</v>
          </cell>
          <cell r="C66">
            <v>452025</v>
          </cell>
          <cell r="D66">
            <v>1</v>
          </cell>
          <cell r="I66">
            <v>1</v>
          </cell>
          <cell r="J66">
            <v>82</v>
          </cell>
          <cell r="K66">
            <v>27</v>
          </cell>
          <cell r="Q66">
            <v>1</v>
          </cell>
          <cell r="R66">
            <v>1</v>
          </cell>
          <cell r="S66">
            <v>0</v>
          </cell>
          <cell r="V66">
            <v>1</v>
          </cell>
          <cell r="W66">
            <v>1</v>
          </cell>
          <cell r="X66">
            <v>0</v>
          </cell>
          <cell r="Y66">
            <v>1743</v>
          </cell>
          <cell r="Z66">
            <v>1564</v>
          </cell>
        </row>
        <row r="67">
          <cell r="A67">
            <v>45319</v>
          </cell>
          <cell r="C67">
            <v>454052</v>
          </cell>
          <cell r="D67">
            <v>6</v>
          </cell>
          <cell r="J67">
            <v>0</v>
          </cell>
          <cell r="K67">
            <v>0</v>
          </cell>
          <cell r="S67">
            <v>0</v>
          </cell>
          <cell r="Y67">
            <v>3910</v>
          </cell>
        </row>
        <row r="68">
          <cell r="A68">
            <v>45319</v>
          </cell>
          <cell r="C68">
            <v>452017</v>
          </cell>
          <cell r="D68">
            <v>2</v>
          </cell>
          <cell r="S68">
            <v>0</v>
          </cell>
        </row>
        <row r="69">
          <cell r="A69">
            <v>45319</v>
          </cell>
          <cell r="C69">
            <v>452084</v>
          </cell>
          <cell r="D69">
            <v>2</v>
          </cell>
          <cell r="P69">
            <v>3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Y69">
            <v>12</v>
          </cell>
        </row>
        <row r="70">
          <cell r="A70">
            <v>45319</v>
          </cell>
          <cell r="C70">
            <v>452084</v>
          </cell>
          <cell r="D70">
            <v>6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Y70">
            <v>750</v>
          </cell>
        </row>
        <row r="71">
          <cell r="A71">
            <v>45319</v>
          </cell>
          <cell r="C71">
            <v>452084</v>
          </cell>
          <cell r="D71">
            <v>6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>
            <v>45319</v>
          </cell>
          <cell r="C72">
            <v>452084</v>
          </cell>
          <cell r="D72">
            <v>6</v>
          </cell>
          <cell r="Q72">
            <v>0</v>
          </cell>
          <cell r="S72">
            <v>0</v>
          </cell>
          <cell r="W72">
            <v>0</v>
          </cell>
          <cell r="X72">
            <v>1</v>
          </cell>
          <cell r="Y72">
            <v>0</v>
          </cell>
        </row>
        <row r="73">
          <cell r="A73">
            <v>45319</v>
          </cell>
          <cell r="C73">
            <v>454028</v>
          </cell>
          <cell r="D73">
            <v>2</v>
          </cell>
          <cell r="J73">
            <v>0</v>
          </cell>
          <cell r="K73">
            <v>0</v>
          </cell>
          <cell r="P73">
            <v>19</v>
          </cell>
          <cell r="S73">
            <v>0</v>
          </cell>
          <cell r="Y73">
            <v>35</v>
          </cell>
        </row>
        <row r="74">
          <cell r="A74">
            <v>45319</v>
          </cell>
          <cell r="C74">
            <v>452025</v>
          </cell>
          <cell r="D74">
            <v>1</v>
          </cell>
          <cell r="I74">
            <v>2</v>
          </cell>
          <cell r="J74">
            <v>1</v>
          </cell>
          <cell r="K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Y74">
            <v>1</v>
          </cell>
          <cell r="Z74">
            <v>1</v>
          </cell>
        </row>
        <row r="75">
          <cell r="A75">
            <v>45319</v>
          </cell>
          <cell r="C75">
            <v>452076</v>
          </cell>
          <cell r="D75">
            <v>2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A76">
            <v>45319</v>
          </cell>
          <cell r="C76">
            <v>454010</v>
          </cell>
          <cell r="D76">
            <v>6</v>
          </cell>
          <cell r="J76">
            <v>0</v>
          </cell>
          <cell r="K76">
            <v>0</v>
          </cell>
          <cell r="S76">
            <v>0</v>
          </cell>
        </row>
        <row r="77">
          <cell r="A77">
            <v>45320</v>
          </cell>
          <cell r="C77">
            <v>452025</v>
          </cell>
          <cell r="D77">
            <v>6</v>
          </cell>
          <cell r="J77">
            <v>0</v>
          </cell>
          <cell r="K77">
            <v>0</v>
          </cell>
          <cell r="Q77">
            <v>0</v>
          </cell>
          <cell r="R77">
            <v>0</v>
          </cell>
          <cell r="S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45320</v>
          </cell>
          <cell r="C78">
            <v>454052</v>
          </cell>
          <cell r="D78">
            <v>1</v>
          </cell>
          <cell r="I78">
            <v>1</v>
          </cell>
          <cell r="J78">
            <v>116</v>
          </cell>
          <cell r="K78">
            <v>0</v>
          </cell>
          <cell r="S78">
            <v>0</v>
          </cell>
          <cell r="Y78">
            <v>3363</v>
          </cell>
          <cell r="Z78">
            <v>2333</v>
          </cell>
        </row>
        <row r="79">
          <cell r="A79">
            <v>45320</v>
          </cell>
          <cell r="C79">
            <v>452025</v>
          </cell>
          <cell r="D79">
            <v>6</v>
          </cell>
          <cell r="J79">
            <v>0</v>
          </cell>
          <cell r="K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45320</v>
          </cell>
          <cell r="C80">
            <v>452050</v>
          </cell>
          <cell r="D80">
            <v>6</v>
          </cell>
          <cell r="S80">
            <v>0</v>
          </cell>
        </row>
        <row r="81">
          <cell r="A81">
            <v>45320</v>
          </cell>
          <cell r="C81">
            <v>452033</v>
          </cell>
          <cell r="D81">
            <v>6</v>
          </cell>
          <cell r="Q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>
            <v>45321</v>
          </cell>
          <cell r="C82">
            <v>453617</v>
          </cell>
          <cell r="D82">
            <v>6</v>
          </cell>
          <cell r="S82">
            <v>0</v>
          </cell>
          <cell r="Y82">
            <v>10</v>
          </cell>
        </row>
        <row r="83">
          <cell r="A83">
            <v>45321</v>
          </cell>
          <cell r="C83">
            <v>452068</v>
          </cell>
          <cell r="D83">
            <v>6</v>
          </cell>
          <cell r="J83">
            <v>0</v>
          </cell>
          <cell r="K83">
            <v>0</v>
          </cell>
          <cell r="Q83">
            <v>0</v>
          </cell>
          <cell r="R83">
            <v>0</v>
          </cell>
          <cell r="S83">
            <v>0</v>
          </cell>
          <cell r="V83">
            <v>0</v>
          </cell>
          <cell r="W83">
            <v>0</v>
          </cell>
          <cell r="X83">
            <v>0</v>
          </cell>
          <cell r="Y83">
            <v>14</v>
          </cell>
          <cell r="Z83">
            <v>0</v>
          </cell>
        </row>
        <row r="84">
          <cell r="A84">
            <v>45323</v>
          </cell>
          <cell r="C84">
            <v>452017</v>
          </cell>
          <cell r="D84">
            <v>3</v>
          </cell>
          <cell r="S84">
            <v>0</v>
          </cell>
          <cell r="W84">
            <v>1</v>
          </cell>
          <cell r="Y84">
            <v>180</v>
          </cell>
        </row>
        <row r="85">
          <cell r="A85">
            <v>45323</v>
          </cell>
          <cell r="C85">
            <v>452033</v>
          </cell>
          <cell r="D85">
            <v>1</v>
          </cell>
          <cell r="I85">
            <v>3</v>
          </cell>
          <cell r="J85">
            <v>37</v>
          </cell>
          <cell r="Q85">
            <v>0</v>
          </cell>
          <cell r="S85">
            <v>0</v>
          </cell>
          <cell r="W85">
            <v>0</v>
          </cell>
          <cell r="X85">
            <v>0</v>
          </cell>
          <cell r="Y85">
            <v>941</v>
          </cell>
          <cell r="Z85">
            <v>879</v>
          </cell>
        </row>
        <row r="86">
          <cell r="A86">
            <v>45325</v>
          </cell>
          <cell r="C86">
            <v>452076</v>
          </cell>
          <cell r="D86">
            <v>1</v>
          </cell>
          <cell r="I86">
            <v>4</v>
          </cell>
          <cell r="Q86">
            <v>0</v>
          </cell>
          <cell r="S86">
            <v>0</v>
          </cell>
          <cell r="W86">
            <v>0</v>
          </cell>
          <cell r="X86">
            <v>0</v>
          </cell>
          <cell r="Y86">
            <v>9</v>
          </cell>
        </row>
        <row r="87">
          <cell r="A87">
            <v>45326</v>
          </cell>
          <cell r="C87">
            <v>452092</v>
          </cell>
          <cell r="D87">
            <v>6</v>
          </cell>
          <cell r="S87">
            <v>0</v>
          </cell>
        </row>
        <row r="88">
          <cell r="A88">
            <v>45329</v>
          </cell>
          <cell r="C88">
            <v>452033</v>
          </cell>
          <cell r="D88">
            <v>6</v>
          </cell>
          <cell r="Q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A89">
            <v>45330</v>
          </cell>
          <cell r="C89">
            <v>454311</v>
          </cell>
          <cell r="D89">
            <v>6</v>
          </cell>
          <cell r="P89">
            <v>1</v>
          </cell>
          <cell r="Q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>
            <v>45331</v>
          </cell>
          <cell r="C90">
            <v>453820</v>
          </cell>
          <cell r="D90">
            <v>1</v>
          </cell>
          <cell r="I90">
            <v>3</v>
          </cell>
          <cell r="J90">
            <v>125</v>
          </cell>
          <cell r="S90">
            <v>0</v>
          </cell>
          <cell r="Y90">
            <v>47906</v>
          </cell>
          <cell r="Z90">
            <v>46000</v>
          </cell>
        </row>
        <row r="91">
          <cell r="A91">
            <v>45332</v>
          </cell>
          <cell r="C91">
            <v>454061</v>
          </cell>
          <cell r="D91">
            <v>6</v>
          </cell>
          <cell r="J91">
            <v>0</v>
          </cell>
          <cell r="K91">
            <v>0</v>
          </cell>
          <cell r="S91">
            <v>0</v>
          </cell>
        </row>
        <row r="92">
          <cell r="A92">
            <v>45332</v>
          </cell>
          <cell r="C92">
            <v>454044</v>
          </cell>
          <cell r="D92">
            <v>6</v>
          </cell>
          <cell r="J92">
            <v>0</v>
          </cell>
          <cell r="K92">
            <v>0</v>
          </cell>
          <cell r="S92">
            <v>0</v>
          </cell>
          <cell r="W92">
            <v>1</v>
          </cell>
          <cell r="Y92">
            <v>50</v>
          </cell>
        </row>
        <row r="93">
          <cell r="A93">
            <v>45333</v>
          </cell>
          <cell r="C93">
            <v>452076</v>
          </cell>
          <cell r="D93">
            <v>2</v>
          </cell>
          <cell r="P93">
            <v>50</v>
          </cell>
          <cell r="Q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>
            <v>45333</v>
          </cell>
          <cell r="C94">
            <v>452076</v>
          </cell>
          <cell r="D94">
            <v>3</v>
          </cell>
          <cell r="Q94">
            <v>0</v>
          </cell>
          <cell r="S94">
            <v>0</v>
          </cell>
          <cell r="W94">
            <v>0</v>
          </cell>
          <cell r="X94">
            <v>0</v>
          </cell>
          <cell r="Y94">
            <v>1350</v>
          </cell>
        </row>
        <row r="95">
          <cell r="A95">
            <v>45333</v>
          </cell>
          <cell r="C95">
            <v>452025</v>
          </cell>
          <cell r="D95">
            <v>6</v>
          </cell>
          <cell r="J95">
            <v>0</v>
          </cell>
          <cell r="K95">
            <v>0</v>
          </cell>
          <cell r="Q95">
            <v>0</v>
          </cell>
          <cell r="R95">
            <v>0</v>
          </cell>
          <cell r="S95">
            <v>0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</row>
        <row r="96">
          <cell r="A96">
            <v>45333</v>
          </cell>
          <cell r="C96">
            <v>454214</v>
          </cell>
          <cell r="D96">
            <v>6</v>
          </cell>
          <cell r="J96">
            <v>0</v>
          </cell>
          <cell r="K96">
            <v>0</v>
          </cell>
          <cell r="Q96">
            <v>0</v>
          </cell>
          <cell r="R96">
            <v>0</v>
          </cell>
          <cell r="S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45333</v>
          </cell>
          <cell r="C97">
            <v>452092</v>
          </cell>
          <cell r="D97">
            <v>6</v>
          </cell>
          <cell r="S97">
            <v>0</v>
          </cell>
        </row>
        <row r="98">
          <cell r="A98">
            <v>45333</v>
          </cell>
          <cell r="C98">
            <v>454419</v>
          </cell>
          <cell r="D98">
            <v>6</v>
          </cell>
          <cell r="Q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>
            <v>45333</v>
          </cell>
          <cell r="C99">
            <v>452092</v>
          </cell>
          <cell r="D99">
            <v>6</v>
          </cell>
          <cell r="S99">
            <v>0</v>
          </cell>
        </row>
        <row r="100">
          <cell r="A100">
            <v>45334</v>
          </cell>
          <cell r="C100">
            <v>452033</v>
          </cell>
          <cell r="D100">
            <v>1</v>
          </cell>
          <cell r="K100">
            <v>16</v>
          </cell>
          <cell r="Q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2</v>
          </cell>
          <cell r="Z100">
            <v>2</v>
          </cell>
        </row>
        <row r="101">
          <cell r="A101">
            <v>45334</v>
          </cell>
          <cell r="C101">
            <v>454419</v>
          </cell>
          <cell r="D101">
            <v>6</v>
          </cell>
          <cell r="Q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37819</v>
          </cell>
        </row>
        <row r="102">
          <cell r="A102">
            <v>45334</v>
          </cell>
          <cell r="C102">
            <v>452050</v>
          </cell>
          <cell r="D102">
            <v>6</v>
          </cell>
          <cell r="S102">
            <v>0</v>
          </cell>
        </row>
        <row r="103">
          <cell r="A103">
            <v>45335</v>
          </cell>
          <cell r="C103">
            <v>452041</v>
          </cell>
          <cell r="D103">
            <v>6</v>
          </cell>
          <cell r="Q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>
            <v>45335</v>
          </cell>
          <cell r="C104">
            <v>452050</v>
          </cell>
          <cell r="D104">
            <v>6</v>
          </cell>
          <cell r="S104">
            <v>0</v>
          </cell>
        </row>
        <row r="105">
          <cell r="A105">
            <v>45335</v>
          </cell>
          <cell r="C105">
            <v>453412</v>
          </cell>
          <cell r="D105">
            <v>6</v>
          </cell>
          <cell r="J105">
            <v>0</v>
          </cell>
          <cell r="K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45335</v>
          </cell>
          <cell r="C106">
            <v>452068</v>
          </cell>
          <cell r="D106">
            <v>6</v>
          </cell>
          <cell r="J106">
            <v>0</v>
          </cell>
          <cell r="K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45335</v>
          </cell>
          <cell r="C107">
            <v>452068</v>
          </cell>
          <cell r="D107">
            <v>6</v>
          </cell>
          <cell r="J107">
            <v>0</v>
          </cell>
          <cell r="K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45336</v>
          </cell>
          <cell r="C108">
            <v>454028</v>
          </cell>
          <cell r="D108">
            <v>6</v>
          </cell>
          <cell r="J108">
            <v>0</v>
          </cell>
          <cell r="K108">
            <v>0</v>
          </cell>
          <cell r="S108">
            <v>0</v>
          </cell>
        </row>
        <row r="109">
          <cell r="A109">
            <v>45336</v>
          </cell>
          <cell r="C109">
            <v>454419</v>
          </cell>
          <cell r="D109">
            <v>6</v>
          </cell>
          <cell r="Q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A110">
            <v>45336</v>
          </cell>
          <cell r="C110">
            <v>452017</v>
          </cell>
          <cell r="D110">
            <v>6</v>
          </cell>
          <cell r="S110">
            <v>0</v>
          </cell>
        </row>
        <row r="111">
          <cell r="A111">
            <v>45336</v>
          </cell>
          <cell r="C111">
            <v>453820</v>
          </cell>
          <cell r="D111">
            <v>6</v>
          </cell>
          <cell r="S111">
            <v>0</v>
          </cell>
        </row>
        <row r="112">
          <cell r="A112">
            <v>45337</v>
          </cell>
          <cell r="C112">
            <v>454214</v>
          </cell>
          <cell r="D112">
            <v>1</v>
          </cell>
          <cell r="I112">
            <v>3</v>
          </cell>
          <cell r="J112">
            <v>0</v>
          </cell>
          <cell r="K112">
            <v>12</v>
          </cell>
          <cell r="Q112">
            <v>1</v>
          </cell>
          <cell r="R112">
            <v>0</v>
          </cell>
          <cell r="S112">
            <v>1</v>
          </cell>
          <cell r="V112">
            <v>4</v>
          </cell>
          <cell r="W112">
            <v>0</v>
          </cell>
          <cell r="X112">
            <v>0</v>
          </cell>
          <cell r="Y112">
            <v>295</v>
          </cell>
          <cell r="Z112">
            <v>295</v>
          </cell>
        </row>
        <row r="113">
          <cell r="A113">
            <v>45337</v>
          </cell>
          <cell r="C113">
            <v>453617</v>
          </cell>
          <cell r="D113">
            <v>6</v>
          </cell>
          <cell r="S113">
            <v>0</v>
          </cell>
        </row>
        <row r="114">
          <cell r="A114">
            <v>45338</v>
          </cell>
          <cell r="C114">
            <v>454052</v>
          </cell>
          <cell r="D114">
            <v>1</v>
          </cell>
          <cell r="I114">
            <v>1</v>
          </cell>
          <cell r="J114">
            <v>69</v>
          </cell>
          <cell r="K114">
            <v>18</v>
          </cell>
          <cell r="Q114">
            <v>1</v>
          </cell>
          <cell r="R114">
            <v>1</v>
          </cell>
          <cell r="S114">
            <v>0</v>
          </cell>
          <cell r="V114">
            <v>1</v>
          </cell>
          <cell r="Y114">
            <v>751</v>
          </cell>
          <cell r="Z114">
            <v>724</v>
          </cell>
        </row>
        <row r="115">
          <cell r="A115">
            <v>45339</v>
          </cell>
          <cell r="C115">
            <v>452033</v>
          </cell>
          <cell r="D115">
            <v>1</v>
          </cell>
          <cell r="I115">
            <v>3</v>
          </cell>
          <cell r="J115">
            <v>1</v>
          </cell>
          <cell r="Q115">
            <v>1</v>
          </cell>
          <cell r="S115">
            <v>1</v>
          </cell>
          <cell r="V115">
            <v>1</v>
          </cell>
          <cell r="W115">
            <v>0</v>
          </cell>
          <cell r="X115">
            <v>0</v>
          </cell>
          <cell r="Y115">
            <v>170</v>
          </cell>
          <cell r="Z115">
            <v>156</v>
          </cell>
        </row>
        <row r="116">
          <cell r="A116">
            <v>45339</v>
          </cell>
          <cell r="C116">
            <v>452092</v>
          </cell>
          <cell r="D116">
            <v>6</v>
          </cell>
          <cell r="S116">
            <v>0</v>
          </cell>
        </row>
        <row r="117">
          <cell r="A117">
            <v>45340</v>
          </cell>
          <cell r="C117">
            <v>454061</v>
          </cell>
          <cell r="D117">
            <v>6</v>
          </cell>
          <cell r="J117">
            <v>0</v>
          </cell>
          <cell r="K117">
            <v>0</v>
          </cell>
          <cell r="S117">
            <v>0</v>
          </cell>
        </row>
        <row r="118">
          <cell r="A118">
            <v>45340</v>
          </cell>
          <cell r="C118">
            <v>454435</v>
          </cell>
          <cell r="D118">
            <v>6</v>
          </cell>
          <cell r="Q118">
            <v>0</v>
          </cell>
          <cell r="S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>
            <v>45340</v>
          </cell>
          <cell r="C119">
            <v>454052</v>
          </cell>
          <cell r="D119">
            <v>1</v>
          </cell>
          <cell r="I119">
            <v>3</v>
          </cell>
          <cell r="J119">
            <v>16</v>
          </cell>
          <cell r="K119">
            <v>0</v>
          </cell>
          <cell r="S119">
            <v>0</v>
          </cell>
          <cell r="Y119">
            <v>26</v>
          </cell>
          <cell r="Z119">
            <v>24</v>
          </cell>
        </row>
        <row r="120">
          <cell r="A120">
            <v>45342</v>
          </cell>
          <cell r="C120">
            <v>454435</v>
          </cell>
          <cell r="D120">
            <v>3</v>
          </cell>
          <cell r="J120">
            <v>4</v>
          </cell>
          <cell r="Q120">
            <v>0</v>
          </cell>
          <cell r="S120">
            <v>0</v>
          </cell>
          <cell r="W120">
            <v>0</v>
          </cell>
          <cell r="X120">
            <v>0</v>
          </cell>
          <cell r="Y120">
            <v>138</v>
          </cell>
        </row>
        <row r="121">
          <cell r="A121">
            <v>45346</v>
          </cell>
          <cell r="C121">
            <v>452050</v>
          </cell>
          <cell r="D121">
            <v>1</v>
          </cell>
          <cell r="I121">
            <v>1</v>
          </cell>
          <cell r="J121">
            <v>103</v>
          </cell>
          <cell r="Q121">
            <v>1</v>
          </cell>
          <cell r="R121">
            <v>1</v>
          </cell>
          <cell r="S121">
            <v>0</v>
          </cell>
          <cell r="V121">
            <v>1</v>
          </cell>
          <cell r="Y121">
            <v>3507</v>
          </cell>
          <cell r="Z121">
            <v>2523</v>
          </cell>
        </row>
        <row r="122">
          <cell r="A122">
            <v>45346</v>
          </cell>
          <cell r="C122">
            <v>452033</v>
          </cell>
          <cell r="D122">
            <v>1</v>
          </cell>
          <cell r="I122">
            <v>1</v>
          </cell>
          <cell r="J122">
            <v>36</v>
          </cell>
          <cell r="Q122">
            <v>2</v>
          </cell>
          <cell r="R122">
            <v>1</v>
          </cell>
          <cell r="S122">
            <v>1</v>
          </cell>
          <cell r="V122">
            <v>6</v>
          </cell>
          <cell r="W122">
            <v>0</v>
          </cell>
          <cell r="X122">
            <v>1</v>
          </cell>
          <cell r="Y122">
            <v>652</v>
          </cell>
          <cell r="Z122">
            <v>588</v>
          </cell>
        </row>
        <row r="123">
          <cell r="A123">
            <v>45348</v>
          </cell>
          <cell r="C123">
            <v>452033</v>
          </cell>
          <cell r="D123">
            <v>1</v>
          </cell>
          <cell r="I123">
            <v>4</v>
          </cell>
          <cell r="Q123">
            <v>1</v>
          </cell>
          <cell r="S123">
            <v>1</v>
          </cell>
          <cell r="V123">
            <v>2</v>
          </cell>
          <cell r="W123">
            <v>0</v>
          </cell>
          <cell r="X123">
            <v>0</v>
          </cell>
          <cell r="Y123">
            <v>6</v>
          </cell>
        </row>
        <row r="124">
          <cell r="A124">
            <v>45348</v>
          </cell>
          <cell r="C124">
            <v>452068</v>
          </cell>
          <cell r="D124">
            <v>3</v>
          </cell>
          <cell r="J124">
            <v>0</v>
          </cell>
          <cell r="K124">
            <v>0</v>
          </cell>
          <cell r="Q124">
            <v>0</v>
          </cell>
          <cell r="R124">
            <v>0</v>
          </cell>
          <cell r="S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5</v>
          </cell>
          <cell r="Z124">
            <v>0</v>
          </cell>
        </row>
        <row r="125">
          <cell r="A125">
            <v>45348</v>
          </cell>
          <cell r="C125">
            <v>452025</v>
          </cell>
          <cell r="D125">
            <v>1</v>
          </cell>
          <cell r="I125">
            <v>4</v>
          </cell>
          <cell r="J125">
            <v>0</v>
          </cell>
          <cell r="K125">
            <v>0</v>
          </cell>
          <cell r="Q125">
            <v>0</v>
          </cell>
          <cell r="R125">
            <v>0</v>
          </cell>
          <cell r="S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128</v>
          </cell>
          <cell r="Z125">
            <v>0</v>
          </cell>
        </row>
        <row r="126">
          <cell r="A126">
            <v>45349</v>
          </cell>
          <cell r="C126">
            <v>452033</v>
          </cell>
          <cell r="D126">
            <v>1</v>
          </cell>
          <cell r="I126">
            <v>3</v>
          </cell>
          <cell r="K126">
            <v>15</v>
          </cell>
          <cell r="Q126">
            <v>1</v>
          </cell>
          <cell r="S126">
            <v>1</v>
          </cell>
          <cell r="V126">
            <v>1</v>
          </cell>
          <cell r="W126">
            <v>0</v>
          </cell>
          <cell r="X126">
            <v>0</v>
          </cell>
          <cell r="Y126">
            <v>7</v>
          </cell>
        </row>
        <row r="127">
          <cell r="A127">
            <v>45350</v>
          </cell>
          <cell r="C127">
            <v>454214</v>
          </cell>
          <cell r="D127">
            <v>6</v>
          </cell>
          <cell r="J127">
            <v>0</v>
          </cell>
          <cell r="K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45350</v>
          </cell>
          <cell r="C128">
            <v>453838</v>
          </cell>
          <cell r="D128">
            <v>6</v>
          </cell>
          <cell r="S128">
            <v>0</v>
          </cell>
        </row>
        <row r="129">
          <cell r="A129">
            <v>45350</v>
          </cell>
          <cell r="C129">
            <v>452092</v>
          </cell>
          <cell r="D129">
            <v>2</v>
          </cell>
          <cell r="P129">
            <v>22</v>
          </cell>
          <cell r="S129">
            <v>0</v>
          </cell>
          <cell r="Y129">
            <v>301</v>
          </cell>
        </row>
        <row r="130">
          <cell r="A130">
            <v>45353</v>
          </cell>
          <cell r="C130">
            <v>452017</v>
          </cell>
          <cell r="D130">
            <v>1</v>
          </cell>
          <cell r="I130">
            <v>4</v>
          </cell>
          <cell r="Q130">
            <v>1</v>
          </cell>
          <cell r="S130">
            <v>1</v>
          </cell>
          <cell r="V130">
            <v>3</v>
          </cell>
          <cell r="Y130">
            <v>1</v>
          </cell>
        </row>
        <row r="131">
          <cell r="A131">
            <v>45354</v>
          </cell>
          <cell r="C131">
            <v>452017</v>
          </cell>
          <cell r="D131">
            <v>1</v>
          </cell>
          <cell r="J131">
            <v>9</v>
          </cell>
          <cell r="S131">
            <v>0</v>
          </cell>
          <cell r="Y131">
            <v>297</v>
          </cell>
          <cell r="Z131">
            <v>297</v>
          </cell>
        </row>
        <row r="132">
          <cell r="A132">
            <v>45354</v>
          </cell>
          <cell r="C132">
            <v>454052</v>
          </cell>
          <cell r="D132">
            <v>6</v>
          </cell>
          <cell r="J132">
            <v>0</v>
          </cell>
          <cell r="K132">
            <v>0</v>
          </cell>
          <cell r="S132">
            <v>0</v>
          </cell>
        </row>
        <row r="133">
          <cell r="A133">
            <v>45355</v>
          </cell>
          <cell r="C133">
            <v>452017</v>
          </cell>
          <cell r="D133">
            <v>1</v>
          </cell>
          <cell r="I133">
            <v>3</v>
          </cell>
          <cell r="J133">
            <v>22</v>
          </cell>
          <cell r="Q133">
            <v>1</v>
          </cell>
          <cell r="S133">
            <v>1</v>
          </cell>
          <cell r="V133">
            <v>1</v>
          </cell>
          <cell r="X133">
            <v>1</v>
          </cell>
          <cell r="Y133">
            <v>1029</v>
          </cell>
          <cell r="Z133">
            <v>929</v>
          </cell>
        </row>
        <row r="134">
          <cell r="A134">
            <v>45355</v>
          </cell>
          <cell r="C134">
            <v>452025</v>
          </cell>
          <cell r="D134">
            <v>6</v>
          </cell>
          <cell r="J134">
            <v>0</v>
          </cell>
          <cell r="K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45356</v>
          </cell>
          <cell r="C135">
            <v>452017</v>
          </cell>
          <cell r="D135">
            <v>1</v>
          </cell>
          <cell r="I135">
            <v>1</v>
          </cell>
          <cell r="J135">
            <v>112</v>
          </cell>
          <cell r="Q135">
            <v>1</v>
          </cell>
          <cell r="R135">
            <v>1</v>
          </cell>
          <cell r="S135">
            <v>0</v>
          </cell>
          <cell r="V135">
            <v>1</v>
          </cell>
          <cell r="X135">
            <v>1</v>
          </cell>
          <cell r="Y135">
            <v>9566</v>
          </cell>
          <cell r="Z135">
            <v>7728</v>
          </cell>
        </row>
        <row r="136">
          <cell r="A136">
            <v>45358</v>
          </cell>
          <cell r="C136">
            <v>454010</v>
          </cell>
          <cell r="D136">
            <v>6</v>
          </cell>
          <cell r="J136">
            <v>0</v>
          </cell>
          <cell r="K136">
            <v>0</v>
          </cell>
          <cell r="S136">
            <v>0</v>
          </cell>
        </row>
        <row r="137">
          <cell r="A137">
            <v>45359</v>
          </cell>
          <cell r="C137">
            <v>452017</v>
          </cell>
          <cell r="D137">
            <v>1</v>
          </cell>
          <cell r="I137">
            <v>4</v>
          </cell>
          <cell r="Q137">
            <v>1</v>
          </cell>
          <cell r="S137">
            <v>1</v>
          </cell>
          <cell r="V137">
            <v>2</v>
          </cell>
          <cell r="Y137">
            <v>2</v>
          </cell>
        </row>
        <row r="138">
          <cell r="A138">
            <v>45360</v>
          </cell>
          <cell r="C138">
            <v>452050</v>
          </cell>
          <cell r="D138">
            <v>1</v>
          </cell>
          <cell r="I138">
            <v>3</v>
          </cell>
          <cell r="J138">
            <v>3</v>
          </cell>
          <cell r="Q138">
            <v>1</v>
          </cell>
          <cell r="S138">
            <v>1</v>
          </cell>
          <cell r="V138">
            <v>1</v>
          </cell>
          <cell r="Y138">
            <v>30</v>
          </cell>
          <cell r="Z138">
            <v>30</v>
          </cell>
        </row>
        <row r="139">
          <cell r="A139">
            <v>45360</v>
          </cell>
          <cell r="C139">
            <v>452025</v>
          </cell>
          <cell r="D139">
            <v>1</v>
          </cell>
          <cell r="I139">
            <v>1</v>
          </cell>
          <cell r="J139">
            <v>198</v>
          </cell>
          <cell r="K139">
            <v>3</v>
          </cell>
          <cell r="Q139">
            <v>0</v>
          </cell>
          <cell r="R139">
            <v>0</v>
          </cell>
          <cell r="S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2440</v>
          </cell>
          <cell r="Z139">
            <v>2266</v>
          </cell>
        </row>
        <row r="140">
          <cell r="A140">
            <v>45360</v>
          </cell>
          <cell r="C140">
            <v>452041</v>
          </cell>
          <cell r="D140">
            <v>6</v>
          </cell>
          <cell r="Q140">
            <v>0</v>
          </cell>
          <cell r="S140">
            <v>0</v>
          </cell>
          <cell r="W140">
            <v>0</v>
          </cell>
          <cell r="X140">
            <v>1</v>
          </cell>
          <cell r="Y140">
            <v>0</v>
          </cell>
        </row>
        <row r="141">
          <cell r="A141">
            <v>45361</v>
          </cell>
          <cell r="C141">
            <v>452025</v>
          </cell>
          <cell r="D141">
            <v>6</v>
          </cell>
          <cell r="J141">
            <v>0</v>
          </cell>
          <cell r="K141">
            <v>0</v>
          </cell>
          <cell r="Q141">
            <v>0</v>
          </cell>
          <cell r="R141">
            <v>0</v>
          </cell>
          <cell r="S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2</v>
          </cell>
          <cell r="Z141">
            <v>0</v>
          </cell>
        </row>
        <row r="142">
          <cell r="A142">
            <v>45361</v>
          </cell>
          <cell r="C142">
            <v>454419</v>
          </cell>
          <cell r="D142">
            <v>6</v>
          </cell>
          <cell r="Q142">
            <v>0</v>
          </cell>
          <cell r="S142">
            <v>0</v>
          </cell>
          <cell r="W142">
            <v>0</v>
          </cell>
          <cell r="X142">
            <v>1</v>
          </cell>
          <cell r="Y142">
            <v>0</v>
          </cell>
        </row>
        <row r="143">
          <cell r="A143">
            <v>45361</v>
          </cell>
          <cell r="C143">
            <v>452025</v>
          </cell>
          <cell r="D143">
            <v>1</v>
          </cell>
          <cell r="I143">
            <v>3</v>
          </cell>
          <cell r="J143">
            <v>0</v>
          </cell>
          <cell r="K143">
            <v>5</v>
          </cell>
          <cell r="Q143">
            <v>0</v>
          </cell>
          <cell r="R143">
            <v>0</v>
          </cell>
          <cell r="S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20</v>
          </cell>
          <cell r="Z143">
            <v>20</v>
          </cell>
        </row>
        <row r="144">
          <cell r="A144">
            <v>45362</v>
          </cell>
          <cell r="C144">
            <v>454052</v>
          </cell>
          <cell r="D144">
            <v>6</v>
          </cell>
          <cell r="J144">
            <v>0</v>
          </cell>
          <cell r="K144">
            <v>0</v>
          </cell>
          <cell r="S144">
            <v>0</v>
          </cell>
          <cell r="Y144">
            <v>323</v>
          </cell>
        </row>
        <row r="145">
          <cell r="A145">
            <v>45362</v>
          </cell>
          <cell r="C145">
            <v>452025</v>
          </cell>
          <cell r="D145">
            <v>6</v>
          </cell>
          <cell r="J145">
            <v>0</v>
          </cell>
          <cell r="K145">
            <v>0</v>
          </cell>
          <cell r="Q145">
            <v>0</v>
          </cell>
          <cell r="R145">
            <v>0</v>
          </cell>
          <cell r="S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45362</v>
          </cell>
          <cell r="C146">
            <v>452092</v>
          </cell>
          <cell r="D146">
            <v>1</v>
          </cell>
          <cell r="I146">
            <v>3</v>
          </cell>
          <cell r="K146">
            <v>21</v>
          </cell>
          <cell r="S146">
            <v>0</v>
          </cell>
          <cell r="Y146">
            <v>43</v>
          </cell>
          <cell r="Z146">
            <v>26</v>
          </cell>
        </row>
        <row r="147">
          <cell r="A147">
            <v>45364</v>
          </cell>
          <cell r="C147">
            <v>452050</v>
          </cell>
          <cell r="D147">
            <v>6</v>
          </cell>
          <cell r="S147">
            <v>0</v>
          </cell>
          <cell r="Y147">
            <v>337</v>
          </cell>
        </row>
        <row r="148">
          <cell r="A148">
            <v>45364</v>
          </cell>
          <cell r="C148">
            <v>454290</v>
          </cell>
          <cell r="D148">
            <v>2</v>
          </cell>
          <cell r="P148">
            <v>30</v>
          </cell>
          <cell r="Q148">
            <v>0</v>
          </cell>
          <cell r="S148">
            <v>0</v>
          </cell>
          <cell r="W148">
            <v>0</v>
          </cell>
          <cell r="X148">
            <v>1</v>
          </cell>
          <cell r="Y148">
            <v>5</v>
          </cell>
        </row>
        <row r="149">
          <cell r="A149">
            <v>45365</v>
          </cell>
          <cell r="C149">
            <v>452033</v>
          </cell>
          <cell r="D149">
            <v>2</v>
          </cell>
          <cell r="P149">
            <v>101</v>
          </cell>
          <cell r="Q149">
            <v>0</v>
          </cell>
          <cell r="S149">
            <v>0</v>
          </cell>
          <cell r="W149">
            <v>0</v>
          </cell>
          <cell r="X149">
            <v>0</v>
          </cell>
          <cell r="Y149">
            <v>1647</v>
          </cell>
        </row>
        <row r="150">
          <cell r="A150">
            <v>45366</v>
          </cell>
          <cell r="C150">
            <v>452092</v>
          </cell>
          <cell r="D150">
            <v>6</v>
          </cell>
          <cell r="S150">
            <v>0</v>
          </cell>
        </row>
        <row r="151">
          <cell r="A151">
            <v>45367</v>
          </cell>
          <cell r="C151">
            <v>452025</v>
          </cell>
          <cell r="D151">
            <v>6</v>
          </cell>
          <cell r="J151">
            <v>0</v>
          </cell>
          <cell r="K151">
            <v>0</v>
          </cell>
          <cell r="Q151">
            <v>0</v>
          </cell>
          <cell r="R151">
            <v>0</v>
          </cell>
          <cell r="S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45367</v>
          </cell>
          <cell r="C152">
            <v>452050</v>
          </cell>
          <cell r="D152">
            <v>6</v>
          </cell>
          <cell r="S152">
            <v>0</v>
          </cell>
        </row>
        <row r="153">
          <cell r="A153">
            <v>45367</v>
          </cell>
          <cell r="C153">
            <v>452025</v>
          </cell>
          <cell r="D153">
            <v>6</v>
          </cell>
          <cell r="J153">
            <v>0</v>
          </cell>
          <cell r="K153">
            <v>0</v>
          </cell>
          <cell r="Q153">
            <v>0</v>
          </cell>
          <cell r="R153">
            <v>0</v>
          </cell>
          <cell r="S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45367</v>
          </cell>
          <cell r="C154">
            <v>452033</v>
          </cell>
          <cell r="D154">
            <v>6</v>
          </cell>
          <cell r="Q154">
            <v>0</v>
          </cell>
          <cell r="S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>
            <v>45368</v>
          </cell>
          <cell r="C155">
            <v>452092</v>
          </cell>
          <cell r="D155">
            <v>1</v>
          </cell>
          <cell r="I155">
            <v>1</v>
          </cell>
          <cell r="J155">
            <v>650</v>
          </cell>
          <cell r="Q155">
            <v>1</v>
          </cell>
          <cell r="R155">
            <v>1</v>
          </cell>
          <cell r="S155">
            <v>0</v>
          </cell>
          <cell r="V155">
            <v>2</v>
          </cell>
          <cell r="W155">
            <v>1</v>
          </cell>
          <cell r="Y155">
            <v>14694</v>
          </cell>
          <cell r="Z155">
            <v>8866</v>
          </cell>
        </row>
        <row r="156">
          <cell r="A156">
            <v>45369</v>
          </cell>
          <cell r="C156">
            <v>452017</v>
          </cell>
          <cell r="D156">
            <v>1</v>
          </cell>
          <cell r="I156">
            <v>2</v>
          </cell>
          <cell r="J156">
            <v>192</v>
          </cell>
          <cell r="K156">
            <v>20</v>
          </cell>
          <cell r="Q156">
            <v>2</v>
          </cell>
          <cell r="R156">
            <v>2</v>
          </cell>
          <cell r="S156">
            <v>0</v>
          </cell>
          <cell r="V156">
            <v>3</v>
          </cell>
          <cell r="Y156">
            <v>55356</v>
          </cell>
          <cell r="Z156">
            <v>49838</v>
          </cell>
        </row>
        <row r="157">
          <cell r="A157">
            <v>45371</v>
          </cell>
          <cell r="C157">
            <v>452033</v>
          </cell>
          <cell r="D157">
            <v>6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>
            <v>45371</v>
          </cell>
          <cell r="C158">
            <v>452068</v>
          </cell>
          <cell r="D158">
            <v>6</v>
          </cell>
          <cell r="J158">
            <v>0</v>
          </cell>
          <cell r="K158">
            <v>0</v>
          </cell>
          <cell r="Q158">
            <v>0</v>
          </cell>
          <cell r="R158">
            <v>0</v>
          </cell>
          <cell r="S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45371</v>
          </cell>
          <cell r="C159">
            <v>454061</v>
          </cell>
          <cell r="D159">
            <v>3</v>
          </cell>
          <cell r="J159">
            <v>0</v>
          </cell>
          <cell r="K159">
            <v>0</v>
          </cell>
          <cell r="S159">
            <v>0</v>
          </cell>
          <cell r="Y159">
            <v>3983</v>
          </cell>
        </row>
        <row r="160">
          <cell r="A160">
            <v>45372</v>
          </cell>
          <cell r="C160">
            <v>452092</v>
          </cell>
          <cell r="D160">
            <v>1</v>
          </cell>
          <cell r="I160">
            <v>4</v>
          </cell>
          <cell r="S160">
            <v>0</v>
          </cell>
          <cell r="Y160">
            <v>3</v>
          </cell>
          <cell r="Z160">
            <v>3</v>
          </cell>
        </row>
        <row r="161">
          <cell r="A161">
            <v>45373</v>
          </cell>
          <cell r="C161">
            <v>454303</v>
          </cell>
          <cell r="D161">
            <v>1</v>
          </cell>
          <cell r="I161">
            <v>1</v>
          </cell>
          <cell r="J161">
            <v>265</v>
          </cell>
          <cell r="Q161">
            <v>1</v>
          </cell>
          <cell r="R161">
            <v>1</v>
          </cell>
          <cell r="S161">
            <v>0</v>
          </cell>
          <cell r="V161">
            <v>3</v>
          </cell>
          <cell r="W161">
            <v>0</v>
          </cell>
          <cell r="X161">
            <v>0</v>
          </cell>
          <cell r="Y161">
            <v>8000</v>
          </cell>
          <cell r="Z161">
            <v>3000</v>
          </cell>
        </row>
        <row r="162">
          <cell r="A162">
            <v>45373</v>
          </cell>
          <cell r="C162">
            <v>452017</v>
          </cell>
          <cell r="D162">
            <v>1</v>
          </cell>
          <cell r="I162">
            <v>4</v>
          </cell>
          <cell r="Q162">
            <v>1</v>
          </cell>
          <cell r="S162">
            <v>1</v>
          </cell>
          <cell r="V162">
            <v>2</v>
          </cell>
          <cell r="Y162">
            <v>3</v>
          </cell>
          <cell r="Z162">
            <v>3</v>
          </cell>
        </row>
        <row r="163">
          <cell r="A163">
            <v>45374</v>
          </cell>
          <cell r="C163">
            <v>452033</v>
          </cell>
          <cell r="D163">
            <v>1</v>
          </cell>
          <cell r="I163">
            <v>1</v>
          </cell>
          <cell r="J163">
            <v>108</v>
          </cell>
          <cell r="Q163">
            <v>1</v>
          </cell>
          <cell r="R163">
            <v>1</v>
          </cell>
          <cell r="S163">
            <v>0</v>
          </cell>
          <cell r="V163">
            <v>1</v>
          </cell>
          <cell r="W163">
            <v>1</v>
          </cell>
          <cell r="X163">
            <v>0</v>
          </cell>
          <cell r="Y163">
            <v>21468</v>
          </cell>
          <cell r="Z163">
            <v>21405</v>
          </cell>
        </row>
        <row r="164">
          <cell r="A164">
            <v>45377</v>
          </cell>
          <cell r="C164">
            <v>452076</v>
          </cell>
          <cell r="D164">
            <v>1</v>
          </cell>
          <cell r="I164">
            <v>1</v>
          </cell>
          <cell r="J164">
            <v>36</v>
          </cell>
          <cell r="Q164">
            <v>0</v>
          </cell>
          <cell r="S164">
            <v>0</v>
          </cell>
          <cell r="W164">
            <v>0</v>
          </cell>
          <cell r="X164">
            <v>0</v>
          </cell>
          <cell r="Y164">
            <v>197</v>
          </cell>
          <cell r="Z164">
            <v>197</v>
          </cell>
        </row>
        <row r="165">
          <cell r="A165">
            <v>45380</v>
          </cell>
          <cell r="C165">
            <v>452017</v>
          </cell>
          <cell r="D165">
            <v>3</v>
          </cell>
          <cell r="S165">
            <v>0</v>
          </cell>
          <cell r="Y165">
            <v>20</v>
          </cell>
        </row>
        <row r="166">
          <cell r="A166">
            <v>45382</v>
          </cell>
          <cell r="C166">
            <v>452092</v>
          </cell>
          <cell r="D166">
            <v>3</v>
          </cell>
          <cell r="S166">
            <v>0</v>
          </cell>
          <cell r="Y166">
            <v>270</v>
          </cell>
        </row>
        <row r="167">
          <cell r="A167">
            <v>45383</v>
          </cell>
          <cell r="C167">
            <v>452084</v>
          </cell>
          <cell r="D167">
            <v>3</v>
          </cell>
          <cell r="Q167">
            <v>0</v>
          </cell>
          <cell r="S167">
            <v>0</v>
          </cell>
          <cell r="W167">
            <v>0</v>
          </cell>
          <cell r="X167">
            <v>0</v>
          </cell>
          <cell r="Y167">
            <v>400</v>
          </cell>
        </row>
        <row r="168">
          <cell r="A168">
            <v>45386</v>
          </cell>
          <cell r="C168">
            <v>452033</v>
          </cell>
          <cell r="D168">
            <v>3</v>
          </cell>
          <cell r="Q168">
            <v>0</v>
          </cell>
          <cell r="S168">
            <v>0</v>
          </cell>
          <cell r="W168">
            <v>0</v>
          </cell>
          <cell r="X168">
            <v>0</v>
          </cell>
          <cell r="Y168">
            <v>300</v>
          </cell>
        </row>
        <row r="169">
          <cell r="A169">
            <v>45387</v>
          </cell>
          <cell r="C169">
            <v>454311</v>
          </cell>
          <cell r="D169">
            <v>1</v>
          </cell>
          <cell r="I169">
            <v>1</v>
          </cell>
          <cell r="J169">
            <v>257</v>
          </cell>
          <cell r="K169">
            <v>662</v>
          </cell>
          <cell r="Q169">
            <v>1</v>
          </cell>
          <cell r="R169">
            <v>1</v>
          </cell>
          <cell r="S169">
            <v>0</v>
          </cell>
          <cell r="V169">
            <v>9</v>
          </cell>
          <cell r="W169">
            <v>0</v>
          </cell>
          <cell r="X169">
            <v>0</v>
          </cell>
          <cell r="Y169">
            <v>0</v>
          </cell>
        </row>
        <row r="170">
          <cell r="A170">
            <v>45391</v>
          </cell>
          <cell r="C170">
            <v>452033</v>
          </cell>
          <cell r="D170">
            <v>1</v>
          </cell>
          <cell r="I170">
            <v>1</v>
          </cell>
          <cell r="J170">
            <v>102</v>
          </cell>
          <cell r="K170">
            <v>23</v>
          </cell>
          <cell r="Q170">
            <v>4</v>
          </cell>
          <cell r="R170">
            <v>2</v>
          </cell>
          <cell r="S170">
            <v>2</v>
          </cell>
          <cell r="V170">
            <v>7</v>
          </cell>
          <cell r="W170">
            <v>1</v>
          </cell>
          <cell r="X170">
            <v>0</v>
          </cell>
          <cell r="Y170">
            <v>2518</v>
          </cell>
          <cell r="Z170">
            <v>1999</v>
          </cell>
        </row>
        <row r="171">
          <cell r="A171">
            <v>45392</v>
          </cell>
          <cell r="C171">
            <v>452025</v>
          </cell>
          <cell r="D171">
            <v>6</v>
          </cell>
          <cell r="J171">
            <v>0</v>
          </cell>
          <cell r="K171">
            <v>0</v>
          </cell>
          <cell r="Q171">
            <v>0</v>
          </cell>
          <cell r="R171">
            <v>0</v>
          </cell>
          <cell r="S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45392</v>
          </cell>
          <cell r="C172">
            <v>454427</v>
          </cell>
          <cell r="D172">
            <v>6</v>
          </cell>
          <cell r="Q172">
            <v>0</v>
          </cell>
          <cell r="S172">
            <v>0</v>
          </cell>
          <cell r="W172">
            <v>0</v>
          </cell>
          <cell r="X172">
            <v>0</v>
          </cell>
          <cell r="Y172">
            <v>11</v>
          </cell>
        </row>
        <row r="173">
          <cell r="A173">
            <v>45393</v>
          </cell>
          <cell r="C173">
            <v>452017</v>
          </cell>
          <cell r="D173">
            <v>1</v>
          </cell>
          <cell r="I173">
            <v>1</v>
          </cell>
          <cell r="J173">
            <v>129</v>
          </cell>
          <cell r="Q173">
            <v>1</v>
          </cell>
          <cell r="R173">
            <v>1</v>
          </cell>
          <cell r="S173">
            <v>0</v>
          </cell>
          <cell r="V173">
            <v>2</v>
          </cell>
          <cell r="Y173">
            <v>18206</v>
          </cell>
          <cell r="Z173">
            <v>16885</v>
          </cell>
        </row>
        <row r="174">
          <cell r="A174">
            <v>45396</v>
          </cell>
          <cell r="C174">
            <v>452017</v>
          </cell>
          <cell r="D174">
            <v>1</v>
          </cell>
          <cell r="I174">
            <v>1</v>
          </cell>
          <cell r="J174">
            <v>223</v>
          </cell>
          <cell r="K174">
            <v>84</v>
          </cell>
          <cell r="Q174">
            <v>3</v>
          </cell>
          <cell r="R174">
            <v>2</v>
          </cell>
          <cell r="S174">
            <v>1</v>
          </cell>
          <cell r="V174">
            <v>4</v>
          </cell>
          <cell r="X174">
            <v>1</v>
          </cell>
          <cell r="Y174">
            <v>25412</v>
          </cell>
          <cell r="Z174">
            <v>21508</v>
          </cell>
        </row>
        <row r="175">
          <cell r="A175">
            <v>45397</v>
          </cell>
          <cell r="C175">
            <v>452068</v>
          </cell>
          <cell r="D175">
            <v>1</v>
          </cell>
          <cell r="I175">
            <v>4</v>
          </cell>
          <cell r="J175">
            <v>0</v>
          </cell>
          <cell r="K175">
            <v>0</v>
          </cell>
          <cell r="Q175">
            <v>1</v>
          </cell>
          <cell r="R175">
            <v>0</v>
          </cell>
          <cell r="S175">
            <v>1</v>
          </cell>
          <cell r="V175">
            <v>2</v>
          </cell>
          <cell r="W175">
            <v>0</v>
          </cell>
          <cell r="X175">
            <v>0</v>
          </cell>
          <cell r="Y175">
            <v>1</v>
          </cell>
          <cell r="Z175">
            <v>0</v>
          </cell>
        </row>
        <row r="176">
          <cell r="A176">
            <v>45398</v>
          </cell>
          <cell r="C176">
            <v>452050</v>
          </cell>
          <cell r="D176">
            <v>6</v>
          </cell>
          <cell r="S176">
            <v>0</v>
          </cell>
        </row>
        <row r="177">
          <cell r="A177">
            <v>45398</v>
          </cell>
          <cell r="C177">
            <v>452017</v>
          </cell>
          <cell r="D177">
            <v>1</v>
          </cell>
          <cell r="I177">
            <v>4</v>
          </cell>
          <cell r="S177">
            <v>0</v>
          </cell>
          <cell r="Y177">
            <v>55</v>
          </cell>
          <cell r="Z177">
            <v>55</v>
          </cell>
        </row>
        <row r="178">
          <cell r="A178">
            <v>45399</v>
          </cell>
          <cell r="C178">
            <v>452068</v>
          </cell>
          <cell r="D178">
            <v>3</v>
          </cell>
          <cell r="J178">
            <v>0</v>
          </cell>
          <cell r="K178">
            <v>0</v>
          </cell>
          <cell r="Q178">
            <v>0</v>
          </cell>
          <cell r="R178">
            <v>0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262</v>
          </cell>
          <cell r="Z178">
            <v>0</v>
          </cell>
        </row>
        <row r="179">
          <cell r="A179">
            <v>45401</v>
          </cell>
          <cell r="C179">
            <v>452050</v>
          </cell>
          <cell r="D179">
            <v>1</v>
          </cell>
          <cell r="I179">
            <v>4</v>
          </cell>
          <cell r="Q179">
            <v>1</v>
          </cell>
          <cell r="S179">
            <v>1</v>
          </cell>
          <cell r="V179">
            <v>1</v>
          </cell>
        </row>
        <row r="180">
          <cell r="A180">
            <v>45402</v>
          </cell>
          <cell r="C180">
            <v>452033</v>
          </cell>
          <cell r="D180">
            <v>6</v>
          </cell>
          <cell r="Q180">
            <v>0</v>
          </cell>
          <cell r="S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>
            <v>45403</v>
          </cell>
          <cell r="C181">
            <v>452017</v>
          </cell>
          <cell r="D181">
            <v>1</v>
          </cell>
          <cell r="I181">
            <v>4</v>
          </cell>
          <cell r="S181">
            <v>0</v>
          </cell>
          <cell r="Y181">
            <v>1146</v>
          </cell>
        </row>
        <row r="182">
          <cell r="A182">
            <v>45408</v>
          </cell>
          <cell r="C182">
            <v>452092</v>
          </cell>
          <cell r="D182">
            <v>1</v>
          </cell>
          <cell r="I182">
            <v>1</v>
          </cell>
          <cell r="J182">
            <v>195</v>
          </cell>
          <cell r="Q182">
            <v>1</v>
          </cell>
          <cell r="R182">
            <v>1</v>
          </cell>
          <cell r="S182">
            <v>0</v>
          </cell>
          <cell r="V182">
            <v>2</v>
          </cell>
          <cell r="Y182">
            <v>4899</v>
          </cell>
          <cell r="Z182">
            <v>2359</v>
          </cell>
        </row>
        <row r="183">
          <cell r="A183">
            <v>45410</v>
          </cell>
          <cell r="C183">
            <v>454028</v>
          </cell>
          <cell r="D183">
            <v>1</v>
          </cell>
          <cell r="I183">
            <v>1</v>
          </cell>
          <cell r="J183">
            <v>211</v>
          </cell>
          <cell r="K183">
            <v>3</v>
          </cell>
          <cell r="Q183">
            <v>1</v>
          </cell>
          <cell r="R183">
            <v>1</v>
          </cell>
          <cell r="S183">
            <v>0</v>
          </cell>
          <cell r="V183">
            <v>3</v>
          </cell>
          <cell r="Y183">
            <v>23803</v>
          </cell>
          <cell r="Z183">
            <v>22106</v>
          </cell>
        </row>
        <row r="184">
          <cell r="A184">
            <v>45410</v>
          </cell>
          <cell r="C184">
            <v>452017</v>
          </cell>
          <cell r="D184">
            <v>1</v>
          </cell>
          <cell r="I184">
            <v>3</v>
          </cell>
          <cell r="K184">
            <v>9</v>
          </cell>
          <cell r="Q184">
            <v>1</v>
          </cell>
          <cell r="S184">
            <v>1</v>
          </cell>
          <cell r="V184">
            <v>6</v>
          </cell>
          <cell r="Y184">
            <v>195</v>
          </cell>
          <cell r="Z184">
            <v>184</v>
          </cell>
        </row>
        <row r="185">
          <cell r="A185">
            <v>45411</v>
          </cell>
          <cell r="C185">
            <v>453838</v>
          </cell>
          <cell r="D185">
            <v>1</v>
          </cell>
          <cell r="I185">
            <v>4</v>
          </cell>
          <cell r="Q185">
            <v>1</v>
          </cell>
          <cell r="S185">
            <v>1</v>
          </cell>
          <cell r="V185">
            <v>1</v>
          </cell>
          <cell r="Y185">
            <v>42</v>
          </cell>
          <cell r="Z185">
            <v>15</v>
          </cell>
        </row>
        <row r="186">
          <cell r="A186">
            <v>45414</v>
          </cell>
          <cell r="C186">
            <v>452025</v>
          </cell>
          <cell r="D186">
            <v>6</v>
          </cell>
          <cell r="J186">
            <v>0</v>
          </cell>
          <cell r="K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  <cell r="Y186">
            <v>2</v>
          </cell>
          <cell r="Z186">
            <v>0</v>
          </cell>
        </row>
        <row r="187">
          <cell r="A187">
            <v>45414</v>
          </cell>
          <cell r="C187">
            <v>453617</v>
          </cell>
          <cell r="D187">
            <v>6</v>
          </cell>
          <cell r="S187">
            <v>0</v>
          </cell>
          <cell r="Y187">
            <v>5</v>
          </cell>
        </row>
        <row r="188">
          <cell r="A188">
            <v>45415</v>
          </cell>
          <cell r="C188">
            <v>452017</v>
          </cell>
          <cell r="D188">
            <v>1</v>
          </cell>
          <cell r="I188">
            <v>4</v>
          </cell>
          <cell r="Q188">
            <v>1</v>
          </cell>
          <cell r="S188">
            <v>1</v>
          </cell>
          <cell r="V188">
            <v>1</v>
          </cell>
          <cell r="X188">
            <v>1</v>
          </cell>
          <cell r="Y188">
            <v>6</v>
          </cell>
          <cell r="Z188">
            <v>3</v>
          </cell>
        </row>
        <row r="189">
          <cell r="A189">
            <v>45417</v>
          </cell>
          <cell r="C189">
            <v>452068</v>
          </cell>
          <cell r="D189">
            <v>6</v>
          </cell>
          <cell r="J189">
            <v>0</v>
          </cell>
          <cell r="K189">
            <v>0</v>
          </cell>
          <cell r="Q189">
            <v>0</v>
          </cell>
          <cell r="R189">
            <v>0</v>
          </cell>
          <cell r="S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45417</v>
          </cell>
          <cell r="C190">
            <v>452068</v>
          </cell>
          <cell r="D190">
            <v>1</v>
          </cell>
          <cell r="I190">
            <v>1</v>
          </cell>
          <cell r="J190">
            <v>202</v>
          </cell>
          <cell r="K190">
            <v>17</v>
          </cell>
          <cell r="Q190">
            <v>4</v>
          </cell>
          <cell r="R190">
            <v>2</v>
          </cell>
          <cell r="S190">
            <v>2</v>
          </cell>
          <cell r="V190">
            <v>10</v>
          </cell>
          <cell r="W190">
            <v>0</v>
          </cell>
          <cell r="X190">
            <v>0</v>
          </cell>
          <cell r="Y190">
            <v>2140</v>
          </cell>
          <cell r="Z190">
            <v>1930</v>
          </cell>
        </row>
        <row r="191">
          <cell r="A191">
            <v>45417</v>
          </cell>
          <cell r="C191">
            <v>452050</v>
          </cell>
          <cell r="D191">
            <v>1</v>
          </cell>
          <cell r="I191">
            <v>4</v>
          </cell>
          <cell r="Q191">
            <v>1</v>
          </cell>
          <cell r="S191">
            <v>1</v>
          </cell>
          <cell r="V191">
            <v>2</v>
          </cell>
        </row>
        <row r="192">
          <cell r="A192">
            <v>45417</v>
          </cell>
          <cell r="C192">
            <v>452025</v>
          </cell>
          <cell r="D192">
            <v>1</v>
          </cell>
          <cell r="I192">
            <v>4</v>
          </cell>
          <cell r="J192">
            <v>0</v>
          </cell>
          <cell r="K192">
            <v>0</v>
          </cell>
          <cell r="Q192">
            <v>0</v>
          </cell>
          <cell r="R192">
            <v>0</v>
          </cell>
          <cell r="S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5</v>
          </cell>
          <cell r="Z192">
            <v>0</v>
          </cell>
        </row>
        <row r="193">
          <cell r="A193">
            <v>45417</v>
          </cell>
          <cell r="C193">
            <v>452092</v>
          </cell>
          <cell r="D193">
            <v>1</v>
          </cell>
          <cell r="I193">
            <v>3</v>
          </cell>
          <cell r="J193">
            <v>2</v>
          </cell>
          <cell r="S193">
            <v>0</v>
          </cell>
          <cell r="Y193">
            <v>4</v>
          </cell>
          <cell r="Z193">
            <v>4</v>
          </cell>
        </row>
        <row r="194">
          <cell r="A194">
            <v>45417</v>
          </cell>
          <cell r="C194">
            <v>452017</v>
          </cell>
          <cell r="D194">
            <v>1</v>
          </cell>
          <cell r="I194">
            <v>3</v>
          </cell>
          <cell r="K194">
            <v>1</v>
          </cell>
          <cell r="S194">
            <v>0</v>
          </cell>
          <cell r="Y194">
            <v>1</v>
          </cell>
          <cell r="Z194">
            <v>1</v>
          </cell>
        </row>
        <row r="195">
          <cell r="A195">
            <v>45418</v>
          </cell>
          <cell r="C195">
            <v>452017</v>
          </cell>
          <cell r="D195">
            <v>6</v>
          </cell>
          <cell r="S195">
            <v>0</v>
          </cell>
        </row>
        <row r="196">
          <cell r="A196">
            <v>45418</v>
          </cell>
          <cell r="C196">
            <v>454311</v>
          </cell>
          <cell r="D196">
            <v>1</v>
          </cell>
          <cell r="I196">
            <v>2</v>
          </cell>
          <cell r="J196">
            <v>300</v>
          </cell>
          <cell r="K196">
            <v>0</v>
          </cell>
          <cell r="Q196">
            <v>0</v>
          </cell>
          <cell r="S196">
            <v>0</v>
          </cell>
          <cell r="W196">
            <v>0</v>
          </cell>
          <cell r="X196">
            <v>0</v>
          </cell>
          <cell r="Y196">
            <v>0</v>
          </cell>
        </row>
        <row r="197">
          <cell r="A197">
            <v>45419</v>
          </cell>
          <cell r="C197">
            <v>452017</v>
          </cell>
          <cell r="D197">
            <v>6</v>
          </cell>
          <cell r="S197">
            <v>0</v>
          </cell>
        </row>
        <row r="198">
          <cell r="A198">
            <v>45421</v>
          </cell>
          <cell r="C198">
            <v>452025</v>
          </cell>
          <cell r="D198">
            <v>1</v>
          </cell>
          <cell r="I198">
            <v>4</v>
          </cell>
          <cell r="J198">
            <v>0</v>
          </cell>
          <cell r="K198">
            <v>0</v>
          </cell>
          <cell r="Q198">
            <v>1</v>
          </cell>
          <cell r="R198">
            <v>0</v>
          </cell>
          <cell r="S198">
            <v>1</v>
          </cell>
          <cell r="V198">
            <v>3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45421</v>
          </cell>
          <cell r="C199">
            <v>452025</v>
          </cell>
          <cell r="D199">
            <v>6</v>
          </cell>
          <cell r="J199">
            <v>0</v>
          </cell>
          <cell r="K199">
            <v>0</v>
          </cell>
          <cell r="Q199">
            <v>0</v>
          </cell>
          <cell r="R199">
            <v>0</v>
          </cell>
          <cell r="S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200</v>
          </cell>
          <cell r="Z199">
            <v>0</v>
          </cell>
        </row>
        <row r="200">
          <cell r="A200">
            <v>45422</v>
          </cell>
          <cell r="C200">
            <v>452025</v>
          </cell>
          <cell r="D200">
            <v>1</v>
          </cell>
          <cell r="I200">
            <v>1</v>
          </cell>
          <cell r="J200">
            <v>99</v>
          </cell>
          <cell r="K200">
            <v>0</v>
          </cell>
          <cell r="Q200">
            <v>1</v>
          </cell>
          <cell r="R200">
            <v>1</v>
          </cell>
          <cell r="S200">
            <v>0</v>
          </cell>
          <cell r="V200">
            <v>1</v>
          </cell>
          <cell r="W200">
            <v>0</v>
          </cell>
          <cell r="X200">
            <v>0</v>
          </cell>
          <cell r="Y200">
            <v>2274</v>
          </cell>
          <cell r="Z200">
            <v>1641</v>
          </cell>
        </row>
        <row r="201">
          <cell r="A201">
            <v>45423</v>
          </cell>
          <cell r="C201">
            <v>452033</v>
          </cell>
          <cell r="D201">
            <v>1</v>
          </cell>
          <cell r="I201">
            <v>1</v>
          </cell>
          <cell r="J201">
            <v>7</v>
          </cell>
          <cell r="K201">
            <v>69</v>
          </cell>
          <cell r="Q201">
            <v>2</v>
          </cell>
          <cell r="R201">
            <v>1</v>
          </cell>
          <cell r="S201">
            <v>1</v>
          </cell>
          <cell r="V201">
            <v>6</v>
          </cell>
          <cell r="W201">
            <v>0</v>
          </cell>
          <cell r="X201">
            <v>0</v>
          </cell>
          <cell r="Y201">
            <v>405</v>
          </cell>
          <cell r="Z201">
            <v>183</v>
          </cell>
        </row>
        <row r="202">
          <cell r="A202">
            <v>45423</v>
          </cell>
          <cell r="C202">
            <v>452033</v>
          </cell>
          <cell r="D202">
            <v>3</v>
          </cell>
          <cell r="Q202">
            <v>0</v>
          </cell>
          <cell r="S202">
            <v>0</v>
          </cell>
          <cell r="W202">
            <v>0</v>
          </cell>
          <cell r="X202">
            <v>0</v>
          </cell>
          <cell r="Y202">
            <v>177</v>
          </cell>
        </row>
        <row r="203">
          <cell r="A203">
            <v>45423</v>
          </cell>
          <cell r="C203">
            <v>454419</v>
          </cell>
          <cell r="D203">
            <v>1</v>
          </cell>
          <cell r="I203">
            <v>3</v>
          </cell>
          <cell r="J203">
            <v>17</v>
          </cell>
          <cell r="Q203">
            <v>0</v>
          </cell>
          <cell r="S203">
            <v>0</v>
          </cell>
          <cell r="W203">
            <v>0</v>
          </cell>
          <cell r="X203">
            <v>0</v>
          </cell>
          <cell r="Y203">
            <v>119</v>
          </cell>
          <cell r="Z203">
            <v>119</v>
          </cell>
        </row>
        <row r="204">
          <cell r="A204">
            <v>45423</v>
          </cell>
          <cell r="C204">
            <v>453412</v>
          </cell>
          <cell r="D204">
            <v>3</v>
          </cell>
          <cell r="J204">
            <v>0</v>
          </cell>
          <cell r="K204">
            <v>0</v>
          </cell>
          <cell r="Q204">
            <v>0</v>
          </cell>
          <cell r="R204">
            <v>0</v>
          </cell>
          <cell r="S204">
            <v>0</v>
          </cell>
          <cell r="V204">
            <v>0</v>
          </cell>
          <cell r="W204">
            <v>0</v>
          </cell>
          <cell r="X204">
            <v>1</v>
          </cell>
          <cell r="Y204">
            <v>370</v>
          </cell>
          <cell r="Z204">
            <v>0</v>
          </cell>
        </row>
        <row r="205">
          <cell r="A205">
            <v>45423</v>
          </cell>
          <cell r="C205">
            <v>452033</v>
          </cell>
          <cell r="D205">
            <v>1</v>
          </cell>
          <cell r="I205">
            <v>3</v>
          </cell>
          <cell r="K205">
            <v>27</v>
          </cell>
          <cell r="Q205">
            <v>0</v>
          </cell>
          <cell r="S205">
            <v>0</v>
          </cell>
          <cell r="W205">
            <v>0</v>
          </cell>
          <cell r="X205">
            <v>0</v>
          </cell>
          <cell r="Y205">
            <v>9</v>
          </cell>
          <cell r="Z205">
            <v>9</v>
          </cell>
        </row>
        <row r="206">
          <cell r="A206">
            <v>45426</v>
          </cell>
          <cell r="C206">
            <v>454010</v>
          </cell>
          <cell r="D206">
            <v>1</v>
          </cell>
          <cell r="I206">
            <v>4</v>
          </cell>
          <cell r="J206">
            <v>0</v>
          </cell>
          <cell r="K206">
            <v>0</v>
          </cell>
          <cell r="Q206">
            <v>1</v>
          </cell>
          <cell r="S206">
            <v>1</v>
          </cell>
          <cell r="V206">
            <v>2</v>
          </cell>
        </row>
        <row r="207">
          <cell r="A207">
            <v>45427</v>
          </cell>
          <cell r="C207">
            <v>452017</v>
          </cell>
          <cell r="D207">
            <v>1</v>
          </cell>
          <cell r="I207">
            <v>4</v>
          </cell>
          <cell r="S207">
            <v>0</v>
          </cell>
        </row>
        <row r="208">
          <cell r="A208">
            <v>45428</v>
          </cell>
          <cell r="C208">
            <v>452017</v>
          </cell>
          <cell r="D208">
            <v>3</v>
          </cell>
          <cell r="S208">
            <v>0</v>
          </cell>
          <cell r="Y208">
            <v>120</v>
          </cell>
        </row>
        <row r="209">
          <cell r="A209">
            <v>45428</v>
          </cell>
          <cell r="C209">
            <v>454427</v>
          </cell>
          <cell r="D209">
            <v>6</v>
          </cell>
          <cell r="Q209">
            <v>0</v>
          </cell>
          <cell r="S209">
            <v>0</v>
          </cell>
          <cell r="W209">
            <v>0</v>
          </cell>
          <cell r="X209">
            <v>0</v>
          </cell>
          <cell r="Y209">
            <v>0</v>
          </cell>
        </row>
        <row r="210">
          <cell r="A210">
            <v>45429</v>
          </cell>
          <cell r="C210">
            <v>452033</v>
          </cell>
          <cell r="D210">
            <v>1</v>
          </cell>
          <cell r="I210">
            <v>1</v>
          </cell>
          <cell r="J210">
            <v>112</v>
          </cell>
          <cell r="Q210">
            <v>6</v>
          </cell>
          <cell r="R210">
            <v>3</v>
          </cell>
          <cell r="S210">
            <v>3</v>
          </cell>
          <cell r="V210">
            <v>6</v>
          </cell>
          <cell r="W210">
            <v>0</v>
          </cell>
          <cell r="X210">
            <v>1</v>
          </cell>
          <cell r="Y210">
            <v>2115</v>
          </cell>
          <cell r="Z210">
            <v>1639</v>
          </cell>
        </row>
        <row r="211">
          <cell r="A211">
            <v>45429</v>
          </cell>
          <cell r="C211">
            <v>452017</v>
          </cell>
          <cell r="D211">
            <v>6</v>
          </cell>
          <cell r="S211">
            <v>0</v>
          </cell>
        </row>
        <row r="212">
          <cell r="A212">
            <v>45430</v>
          </cell>
          <cell r="C212">
            <v>452050</v>
          </cell>
          <cell r="D212">
            <v>6</v>
          </cell>
          <cell r="S212">
            <v>0</v>
          </cell>
        </row>
        <row r="213">
          <cell r="A213">
            <v>45430</v>
          </cell>
          <cell r="C213">
            <v>452017</v>
          </cell>
          <cell r="D213">
            <v>6</v>
          </cell>
          <cell r="S213">
            <v>0</v>
          </cell>
          <cell r="X213">
            <v>1</v>
          </cell>
        </row>
        <row r="214">
          <cell r="A214">
            <v>45432</v>
          </cell>
          <cell r="C214">
            <v>452025</v>
          </cell>
          <cell r="D214">
            <v>6</v>
          </cell>
          <cell r="J214">
            <v>0</v>
          </cell>
          <cell r="K214">
            <v>0</v>
          </cell>
          <cell r="Q214">
            <v>0</v>
          </cell>
          <cell r="R214">
            <v>0</v>
          </cell>
          <cell r="S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2</v>
          </cell>
          <cell r="Z214">
            <v>0</v>
          </cell>
        </row>
        <row r="215">
          <cell r="A215">
            <v>45432</v>
          </cell>
          <cell r="C215">
            <v>452025</v>
          </cell>
          <cell r="D215">
            <v>6</v>
          </cell>
          <cell r="J215">
            <v>0</v>
          </cell>
          <cell r="K215">
            <v>0</v>
          </cell>
          <cell r="Q215">
            <v>0</v>
          </cell>
          <cell r="R215">
            <v>0</v>
          </cell>
          <cell r="S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45432</v>
          </cell>
          <cell r="C216">
            <v>452017</v>
          </cell>
          <cell r="D216">
            <v>2</v>
          </cell>
          <cell r="P216">
            <v>1</v>
          </cell>
          <cell r="S216">
            <v>0</v>
          </cell>
        </row>
        <row r="217">
          <cell r="A217">
            <v>45432</v>
          </cell>
          <cell r="C217">
            <v>454052</v>
          </cell>
          <cell r="D217">
            <v>6</v>
          </cell>
          <cell r="J217">
            <v>0</v>
          </cell>
          <cell r="K217">
            <v>0</v>
          </cell>
          <cell r="S217">
            <v>0</v>
          </cell>
          <cell r="Y217">
            <v>228</v>
          </cell>
        </row>
        <row r="218">
          <cell r="A218">
            <v>45437</v>
          </cell>
          <cell r="C218">
            <v>452050</v>
          </cell>
          <cell r="D218">
            <v>1</v>
          </cell>
          <cell r="I218">
            <v>1</v>
          </cell>
          <cell r="J218">
            <v>11</v>
          </cell>
          <cell r="Q218">
            <v>1</v>
          </cell>
          <cell r="S218">
            <v>1</v>
          </cell>
          <cell r="V218">
            <v>1</v>
          </cell>
          <cell r="Y218">
            <v>365</v>
          </cell>
          <cell r="Z218">
            <v>318</v>
          </cell>
        </row>
        <row r="219">
          <cell r="A219">
            <v>45437</v>
          </cell>
          <cell r="C219">
            <v>454419</v>
          </cell>
          <cell r="D219">
            <v>2</v>
          </cell>
          <cell r="P219">
            <v>5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Y219">
            <v>0</v>
          </cell>
        </row>
        <row r="220">
          <cell r="A220">
            <v>45437</v>
          </cell>
          <cell r="C220">
            <v>452025</v>
          </cell>
          <cell r="D220">
            <v>1</v>
          </cell>
          <cell r="I220">
            <v>1</v>
          </cell>
          <cell r="J220">
            <v>5</v>
          </cell>
          <cell r="K220">
            <v>0</v>
          </cell>
          <cell r="Q220">
            <v>0</v>
          </cell>
          <cell r="R220">
            <v>0</v>
          </cell>
          <cell r="S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253</v>
          </cell>
          <cell r="Z220">
            <v>242</v>
          </cell>
        </row>
        <row r="221">
          <cell r="A221">
            <v>45438</v>
          </cell>
          <cell r="C221">
            <v>452017</v>
          </cell>
          <cell r="D221">
            <v>1</v>
          </cell>
          <cell r="I221">
            <v>4</v>
          </cell>
          <cell r="Q221">
            <v>1</v>
          </cell>
          <cell r="S221">
            <v>1</v>
          </cell>
          <cell r="V221">
            <v>4</v>
          </cell>
        </row>
        <row r="222">
          <cell r="A222">
            <v>45438</v>
          </cell>
          <cell r="C222">
            <v>452025</v>
          </cell>
          <cell r="D222">
            <v>6</v>
          </cell>
          <cell r="J222">
            <v>0</v>
          </cell>
          <cell r="K222">
            <v>0</v>
          </cell>
          <cell r="Q222">
            <v>0</v>
          </cell>
          <cell r="R222">
            <v>0</v>
          </cell>
          <cell r="S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45438</v>
          </cell>
          <cell r="C223">
            <v>453617</v>
          </cell>
          <cell r="D223">
            <v>6</v>
          </cell>
          <cell r="S223">
            <v>0</v>
          </cell>
        </row>
        <row r="224">
          <cell r="A224">
            <v>45440</v>
          </cell>
          <cell r="C224">
            <v>452025</v>
          </cell>
          <cell r="D224">
            <v>1</v>
          </cell>
          <cell r="I224">
            <v>1</v>
          </cell>
          <cell r="J224">
            <v>148</v>
          </cell>
          <cell r="K224">
            <v>0</v>
          </cell>
          <cell r="Q224">
            <v>0</v>
          </cell>
          <cell r="R224">
            <v>0</v>
          </cell>
          <cell r="S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3677</v>
          </cell>
          <cell r="Z224">
            <v>2198</v>
          </cell>
        </row>
        <row r="225">
          <cell r="A225">
            <v>45440</v>
          </cell>
          <cell r="C225">
            <v>454028</v>
          </cell>
          <cell r="D225">
            <v>1</v>
          </cell>
          <cell r="I225">
            <v>3</v>
          </cell>
          <cell r="J225">
            <v>0</v>
          </cell>
          <cell r="K225">
            <v>23</v>
          </cell>
          <cell r="S225">
            <v>0</v>
          </cell>
          <cell r="Y225">
            <v>236</v>
          </cell>
          <cell r="Z225">
            <v>112</v>
          </cell>
        </row>
        <row r="226">
          <cell r="A226">
            <v>45441</v>
          </cell>
          <cell r="C226">
            <v>454214</v>
          </cell>
          <cell r="D226">
            <v>6</v>
          </cell>
          <cell r="J226">
            <v>0</v>
          </cell>
          <cell r="K226">
            <v>0</v>
          </cell>
          <cell r="Q226">
            <v>0</v>
          </cell>
          <cell r="R226">
            <v>0</v>
          </cell>
          <cell r="S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45441</v>
          </cell>
          <cell r="C227">
            <v>452033</v>
          </cell>
          <cell r="D227">
            <v>1</v>
          </cell>
          <cell r="I227">
            <v>1</v>
          </cell>
          <cell r="J227">
            <v>342</v>
          </cell>
          <cell r="Q227">
            <v>1</v>
          </cell>
          <cell r="R227">
            <v>1</v>
          </cell>
          <cell r="S227">
            <v>0</v>
          </cell>
          <cell r="V227">
            <v>2</v>
          </cell>
          <cell r="W227">
            <v>0</v>
          </cell>
          <cell r="X227">
            <v>0</v>
          </cell>
          <cell r="Y227">
            <v>6638</v>
          </cell>
          <cell r="Z227">
            <v>5980</v>
          </cell>
        </row>
        <row r="228">
          <cell r="A228">
            <v>45444</v>
          </cell>
          <cell r="C228">
            <v>452084</v>
          </cell>
          <cell r="D228">
            <v>1</v>
          </cell>
          <cell r="I228">
            <v>4</v>
          </cell>
          <cell r="Q228">
            <v>2</v>
          </cell>
          <cell r="S228">
            <v>2</v>
          </cell>
          <cell r="V228">
            <v>2</v>
          </cell>
          <cell r="W228">
            <v>0</v>
          </cell>
          <cell r="X228">
            <v>2</v>
          </cell>
          <cell r="Y228">
            <v>13</v>
          </cell>
        </row>
        <row r="229">
          <cell r="A229">
            <v>45445</v>
          </cell>
          <cell r="C229">
            <v>452025</v>
          </cell>
          <cell r="D229">
            <v>1</v>
          </cell>
          <cell r="I229">
            <v>4</v>
          </cell>
          <cell r="J229">
            <v>0</v>
          </cell>
          <cell r="K229">
            <v>0</v>
          </cell>
          <cell r="Q229">
            <v>0</v>
          </cell>
          <cell r="R229">
            <v>0</v>
          </cell>
          <cell r="S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4</v>
          </cell>
          <cell r="Z229">
            <v>0</v>
          </cell>
        </row>
        <row r="230">
          <cell r="A230">
            <v>45445</v>
          </cell>
          <cell r="C230">
            <v>452017</v>
          </cell>
          <cell r="D230">
            <v>6</v>
          </cell>
          <cell r="S230">
            <v>0</v>
          </cell>
          <cell r="Y230">
            <v>452</v>
          </cell>
        </row>
        <row r="231">
          <cell r="A231">
            <v>45446</v>
          </cell>
          <cell r="C231">
            <v>452068</v>
          </cell>
          <cell r="D231">
            <v>3</v>
          </cell>
          <cell r="J231">
            <v>0</v>
          </cell>
          <cell r="K231">
            <v>0</v>
          </cell>
          <cell r="Q231">
            <v>0</v>
          </cell>
          <cell r="R231">
            <v>0</v>
          </cell>
          <cell r="S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770</v>
          </cell>
          <cell r="Z231">
            <v>0</v>
          </cell>
        </row>
        <row r="232">
          <cell r="A232">
            <v>45446</v>
          </cell>
          <cell r="C232">
            <v>452033</v>
          </cell>
          <cell r="D232">
            <v>1</v>
          </cell>
          <cell r="I232">
            <v>1</v>
          </cell>
          <cell r="J232">
            <v>95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45446</v>
          </cell>
          <cell r="C233">
            <v>454427</v>
          </cell>
          <cell r="D233">
            <v>6</v>
          </cell>
          <cell r="J233">
            <v>4</v>
          </cell>
          <cell r="Q233">
            <v>0</v>
          </cell>
          <cell r="S233">
            <v>0</v>
          </cell>
          <cell r="W233">
            <v>0</v>
          </cell>
          <cell r="X233">
            <v>0</v>
          </cell>
          <cell r="Y233">
            <v>0</v>
          </cell>
        </row>
        <row r="234">
          <cell r="A234">
            <v>45448</v>
          </cell>
          <cell r="C234">
            <v>452017</v>
          </cell>
          <cell r="D234">
            <v>1</v>
          </cell>
          <cell r="I234">
            <v>3</v>
          </cell>
          <cell r="K234">
            <v>2</v>
          </cell>
          <cell r="Q234">
            <v>1</v>
          </cell>
          <cell r="S234">
            <v>1</v>
          </cell>
          <cell r="V234">
            <v>2</v>
          </cell>
          <cell r="Y234">
            <v>52</v>
          </cell>
          <cell r="Z234">
            <v>52</v>
          </cell>
        </row>
        <row r="235">
          <cell r="A235">
            <v>45449</v>
          </cell>
          <cell r="C235">
            <v>454052</v>
          </cell>
          <cell r="D235">
            <v>3</v>
          </cell>
          <cell r="J235">
            <v>0</v>
          </cell>
          <cell r="K235">
            <v>0</v>
          </cell>
          <cell r="S235">
            <v>0</v>
          </cell>
          <cell r="Y235">
            <v>800</v>
          </cell>
        </row>
        <row r="236">
          <cell r="A236">
            <v>45452</v>
          </cell>
          <cell r="C236">
            <v>452017</v>
          </cell>
          <cell r="D236">
            <v>1</v>
          </cell>
          <cell r="I236">
            <v>4</v>
          </cell>
          <cell r="Q236">
            <v>1</v>
          </cell>
          <cell r="S236">
            <v>1</v>
          </cell>
          <cell r="V236">
            <v>4</v>
          </cell>
          <cell r="Y236">
            <v>28</v>
          </cell>
          <cell r="Z236">
            <v>28</v>
          </cell>
        </row>
        <row r="237">
          <cell r="A237">
            <v>45452</v>
          </cell>
          <cell r="C237">
            <v>452033</v>
          </cell>
          <cell r="D237">
            <v>6</v>
          </cell>
          <cell r="Q237">
            <v>0</v>
          </cell>
          <cell r="S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>
            <v>45453</v>
          </cell>
          <cell r="C238">
            <v>452025</v>
          </cell>
          <cell r="D238">
            <v>1</v>
          </cell>
          <cell r="I238">
            <v>1</v>
          </cell>
          <cell r="J238">
            <v>336</v>
          </cell>
          <cell r="K238">
            <v>0</v>
          </cell>
          <cell r="Q238">
            <v>0</v>
          </cell>
          <cell r="R238">
            <v>0</v>
          </cell>
          <cell r="S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5034</v>
          </cell>
          <cell r="Z238">
            <v>1029</v>
          </cell>
        </row>
        <row r="239">
          <cell r="A239">
            <v>45453</v>
          </cell>
          <cell r="C239">
            <v>452033</v>
          </cell>
          <cell r="D239">
            <v>1</v>
          </cell>
          <cell r="I239">
            <v>3</v>
          </cell>
          <cell r="J239">
            <v>16</v>
          </cell>
          <cell r="K239">
            <v>15</v>
          </cell>
          <cell r="Q239">
            <v>1</v>
          </cell>
          <cell r="S239">
            <v>1</v>
          </cell>
          <cell r="V239">
            <v>1</v>
          </cell>
          <cell r="W239">
            <v>0</v>
          </cell>
          <cell r="X239">
            <v>1</v>
          </cell>
          <cell r="Y239">
            <v>292</v>
          </cell>
          <cell r="Z239">
            <v>251</v>
          </cell>
        </row>
        <row r="240">
          <cell r="A240">
            <v>45455</v>
          </cell>
          <cell r="C240">
            <v>454052</v>
          </cell>
          <cell r="D240">
            <v>1</v>
          </cell>
          <cell r="I240">
            <v>1</v>
          </cell>
          <cell r="J240">
            <v>402</v>
          </cell>
          <cell r="K240">
            <v>0</v>
          </cell>
          <cell r="Q240">
            <v>1</v>
          </cell>
          <cell r="R240">
            <v>1</v>
          </cell>
          <cell r="S240">
            <v>0</v>
          </cell>
          <cell r="V240">
            <v>1</v>
          </cell>
          <cell r="Y240">
            <v>29748</v>
          </cell>
          <cell r="Z240">
            <v>28823</v>
          </cell>
        </row>
        <row r="241">
          <cell r="A241">
            <v>45456</v>
          </cell>
          <cell r="C241">
            <v>452017</v>
          </cell>
          <cell r="D241">
            <v>1</v>
          </cell>
          <cell r="I241">
            <v>4</v>
          </cell>
          <cell r="Q241">
            <v>1</v>
          </cell>
          <cell r="S241">
            <v>1</v>
          </cell>
          <cell r="V241">
            <v>1</v>
          </cell>
          <cell r="Y241">
            <v>1</v>
          </cell>
        </row>
        <row r="242">
          <cell r="A242">
            <v>45457</v>
          </cell>
          <cell r="C242">
            <v>453412</v>
          </cell>
          <cell r="D242">
            <v>6</v>
          </cell>
          <cell r="J242">
            <v>0</v>
          </cell>
          <cell r="K242">
            <v>0</v>
          </cell>
          <cell r="Q242">
            <v>0</v>
          </cell>
          <cell r="R242">
            <v>0</v>
          </cell>
          <cell r="S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45460</v>
          </cell>
          <cell r="C243">
            <v>452068</v>
          </cell>
          <cell r="D243">
            <v>3</v>
          </cell>
          <cell r="J243">
            <v>0</v>
          </cell>
          <cell r="K243">
            <v>0</v>
          </cell>
          <cell r="Q243">
            <v>0</v>
          </cell>
          <cell r="R243">
            <v>0</v>
          </cell>
          <cell r="S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3902</v>
          </cell>
          <cell r="Z243">
            <v>0</v>
          </cell>
        </row>
        <row r="244">
          <cell r="A244">
            <v>45464</v>
          </cell>
          <cell r="C244">
            <v>452033</v>
          </cell>
          <cell r="D244">
            <v>1</v>
          </cell>
          <cell r="I244">
            <v>3</v>
          </cell>
          <cell r="J244">
            <v>1</v>
          </cell>
          <cell r="Q244">
            <v>1</v>
          </cell>
          <cell r="S244">
            <v>1</v>
          </cell>
          <cell r="V244">
            <v>3</v>
          </cell>
          <cell r="W244">
            <v>0</v>
          </cell>
          <cell r="X244">
            <v>0</v>
          </cell>
          <cell r="Y244">
            <v>20</v>
          </cell>
          <cell r="Z244">
            <v>20</v>
          </cell>
        </row>
        <row r="245">
          <cell r="A245">
            <v>45466</v>
          </cell>
          <cell r="C245">
            <v>454010</v>
          </cell>
          <cell r="D245">
            <v>1</v>
          </cell>
          <cell r="I245">
            <v>1</v>
          </cell>
          <cell r="J245">
            <v>100</v>
          </cell>
          <cell r="K245">
            <v>60</v>
          </cell>
          <cell r="Q245">
            <v>4</v>
          </cell>
          <cell r="R245">
            <v>1</v>
          </cell>
          <cell r="S245">
            <v>3</v>
          </cell>
          <cell r="V245">
            <v>5</v>
          </cell>
          <cell r="Y245">
            <v>13983</v>
          </cell>
          <cell r="Z245">
            <v>11700</v>
          </cell>
        </row>
        <row r="246">
          <cell r="A246">
            <v>45468</v>
          </cell>
          <cell r="C246">
            <v>452025</v>
          </cell>
          <cell r="D246">
            <v>1</v>
          </cell>
          <cell r="I246">
            <v>1</v>
          </cell>
          <cell r="J246">
            <v>109</v>
          </cell>
          <cell r="K246">
            <v>0</v>
          </cell>
          <cell r="Q246">
            <v>0</v>
          </cell>
          <cell r="R246">
            <v>0</v>
          </cell>
          <cell r="S246">
            <v>0</v>
          </cell>
          <cell r="V246">
            <v>0</v>
          </cell>
          <cell r="W246">
            <v>0</v>
          </cell>
          <cell r="X246">
            <v>1</v>
          </cell>
          <cell r="Y246">
            <v>4321</v>
          </cell>
          <cell r="Z246">
            <v>4214</v>
          </cell>
        </row>
        <row r="247">
          <cell r="A247">
            <v>45472</v>
          </cell>
          <cell r="C247">
            <v>452017</v>
          </cell>
          <cell r="D247">
            <v>1</v>
          </cell>
          <cell r="I247">
            <v>3</v>
          </cell>
          <cell r="K247">
            <v>1</v>
          </cell>
          <cell r="S247">
            <v>0</v>
          </cell>
          <cell r="Y247">
            <v>52</v>
          </cell>
          <cell r="Z247">
            <v>12</v>
          </cell>
        </row>
        <row r="248">
          <cell r="A248">
            <v>45474</v>
          </cell>
          <cell r="C248">
            <v>452025</v>
          </cell>
          <cell r="D248">
            <v>1</v>
          </cell>
          <cell r="I248">
            <v>3</v>
          </cell>
          <cell r="J248">
            <v>0</v>
          </cell>
          <cell r="K248">
            <v>4</v>
          </cell>
          <cell r="Q248">
            <v>1</v>
          </cell>
          <cell r="R248">
            <v>0</v>
          </cell>
          <cell r="S248">
            <v>1</v>
          </cell>
          <cell r="V248">
            <v>3</v>
          </cell>
          <cell r="W248">
            <v>0</v>
          </cell>
          <cell r="X248">
            <v>0</v>
          </cell>
          <cell r="Y248">
            <v>1691</v>
          </cell>
          <cell r="Z248">
            <v>1658</v>
          </cell>
        </row>
        <row r="249">
          <cell r="A249">
            <v>45478</v>
          </cell>
          <cell r="C249">
            <v>452017</v>
          </cell>
          <cell r="D249">
            <v>1</v>
          </cell>
          <cell r="I249">
            <v>4</v>
          </cell>
          <cell r="S249">
            <v>0</v>
          </cell>
          <cell r="Y249">
            <v>1</v>
          </cell>
        </row>
        <row r="250">
          <cell r="A250">
            <v>45482</v>
          </cell>
          <cell r="C250">
            <v>454052</v>
          </cell>
          <cell r="D250">
            <v>6</v>
          </cell>
          <cell r="J250">
            <v>0</v>
          </cell>
          <cell r="K250">
            <v>0</v>
          </cell>
          <cell r="S250">
            <v>0</v>
          </cell>
        </row>
        <row r="251">
          <cell r="A251">
            <v>45482</v>
          </cell>
          <cell r="C251">
            <v>452068</v>
          </cell>
          <cell r="D251">
            <v>3</v>
          </cell>
          <cell r="J251">
            <v>0</v>
          </cell>
          <cell r="K251">
            <v>0</v>
          </cell>
          <cell r="Q251">
            <v>0</v>
          </cell>
          <cell r="R251">
            <v>0</v>
          </cell>
          <cell r="S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1392</v>
          </cell>
          <cell r="Z251">
            <v>0</v>
          </cell>
        </row>
        <row r="252">
          <cell r="A252">
            <v>45484</v>
          </cell>
          <cell r="C252">
            <v>453820</v>
          </cell>
          <cell r="D252">
            <v>1</v>
          </cell>
          <cell r="Q252">
            <v>1</v>
          </cell>
          <cell r="S252">
            <v>1</v>
          </cell>
          <cell r="V252">
            <v>3</v>
          </cell>
          <cell r="Y252">
            <v>1</v>
          </cell>
          <cell r="Z252">
            <v>1</v>
          </cell>
        </row>
        <row r="253">
          <cell r="A253">
            <v>45484</v>
          </cell>
          <cell r="C253">
            <v>452084</v>
          </cell>
          <cell r="D253">
            <v>1</v>
          </cell>
          <cell r="I253">
            <v>1</v>
          </cell>
          <cell r="J253">
            <v>432</v>
          </cell>
          <cell r="Q253">
            <v>0</v>
          </cell>
          <cell r="S253">
            <v>0</v>
          </cell>
          <cell r="W253">
            <v>0</v>
          </cell>
          <cell r="X253">
            <v>0</v>
          </cell>
          <cell r="Y253">
            <v>13406</v>
          </cell>
          <cell r="Z253">
            <v>11447</v>
          </cell>
        </row>
        <row r="254">
          <cell r="A254">
            <v>45487</v>
          </cell>
          <cell r="C254">
            <v>452092</v>
          </cell>
          <cell r="D254">
            <v>1</v>
          </cell>
          <cell r="I254">
            <v>4</v>
          </cell>
          <cell r="Q254">
            <v>1</v>
          </cell>
          <cell r="S254">
            <v>1</v>
          </cell>
          <cell r="V254">
            <v>2</v>
          </cell>
          <cell r="Y254">
            <v>139</v>
          </cell>
        </row>
        <row r="255">
          <cell r="A255">
            <v>45488</v>
          </cell>
          <cell r="C255">
            <v>454061</v>
          </cell>
          <cell r="D255">
            <v>1</v>
          </cell>
          <cell r="I255">
            <v>1</v>
          </cell>
          <cell r="J255">
            <v>67</v>
          </cell>
          <cell r="K255">
            <v>0</v>
          </cell>
          <cell r="S255">
            <v>0</v>
          </cell>
          <cell r="Y255">
            <v>3167</v>
          </cell>
          <cell r="Z255">
            <v>3167</v>
          </cell>
        </row>
        <row r="256">
          <cell r="A256">
            <v>45490</v>
          </cell>
          <cell r="C256">
            <v>452033</v>
          </cell>
          <cell r="D256">
            <v>6</v>
          </cell>
          <cell r="Q256">
            <v>0</v>
          </cell>
          <cell r="S256">
            <v>0</v>
          </cell>
          <cell r="W256">
            <v>0</v>
          </cell>
          <cell r="X256">
            <v>0</v>
          </cell>
          <cell r="Y256">
            <v>117</v>
          </cell>
        </row>
        <row r="257">
          <cell r="A257">
            <v>45491</v>
          </cell>
          <cell r="C257">
            <v>454028</v>
          </cell>
          <cell r="D257">
            <v>6</v>
          </cell>
          <cell r="J257">
            <v>0</v>
          </cell>
          <cell r="K257">
            <v>0</v>
          </cell>
          <cell r="S257">
            <v>0</v>
          </cell>
          <cell r="Y257">
            <v>20</v>
          </cell>
        </row>
        <row r="258">
          <cell r="A258">
            <v>45492</v>
          </cell>
          <cell r="C258">
            <v>452050</v>
          </cell>
          <cell r="D258">
            <v>1</v>
          </cell>
          <cell r="I258">
            <v>4</v>
          </cell>
          <cell r="S258">
            <v>0</v>
          </cell>
        </row>
        <row r="259">
          <cell r="A259">
            <v>45493</v>
          </cell>
          <cell r="C259">
            <v>454010</v>
          </cell>
          <cell r="D259">
            <v>1</v>
          </cell>
          <cell r="I259">
            <v>4</v>
          </cell>
          <cell r="J259">
            <v>0</v>
          </cell>
          <cell r="K259">
            <v>0</v>
          </cell>
          <cell r="Q259">
            <v>1</v>
          </cell>
          <cell r="S259">
            <v>1</v>
          </cell>
          <cell r="V259">
            <v>1</v>
          </cell>
          <cell r="Y259">
            <v>11</v>
          </cell>
          <cell r="Z259">
            <v>1</v>
          </cell>
        </row>
        <row r="260">
          <cell r="A260">
            <v>45493</v>
          </cell>
          <cell r="C260">
            <v>452050</v>
          </cell>
          <cell r="D260">
            <v>3</v>
          </cell>
          <cell r="S260">
            <v>0</v>
          </cell>
          <cell r="Y260">
            <v>190</v>
          </cell>
        </row>
        <row r="261">
          <cell r="A261">
            <v>45493</v>
          </cell>
          <cell r="C261">
            <v>452017</v>
          </cell>
          <cell r="D261">
            <v>3</v>
          </cell>
          <cell r="S261">
            <v>0</v>
          </cell>
          <cell r="Y261">
            <v>210</v>
          </cell>
        </row>
        <row r="262">
          <cell r="A262">
            <v>45495</v>
          </cell>
          <cell r="C262">
            <v>452092</v>
          </cell>
          <cell r="D262">
            <v>1</v>
          </cell>
          <cell r="I262">
            <v>4</v>
          </cell>
          <cell r="S262">
            <v>0</v>
          </cell>
          <cell r="Y262">
            <v>76</v>
          </cell>
        </row>
        <row r="263">
          <cell r="A263">
            <v>45496</v>
          </cell>
          <cell r="C263">
            <v>452033</v>
          </cell>
          <cell r="D263">
            <v>6</v>
          </cell>
          <cell r="Q263">
            <v>0</v>
          </cell>
          <cell r="S263">
            <v>0</v>
          </cell>
          <cell r="W263">
            <v>0</v>
          </cell>
          <cell r="X263">
            <v>0</v>
          </cell>
          <cell r="Y263">
            <v>6</v>
          </cell>
        </row>
        <row r="264">
          <cell r="A264">
            <v>45497</v>
          </cell>
          <cell r="C264">
            <v>452050</v>
          </cell>
          <cell r="D264">
            <v>1</v>
          </cell>
          <cell r="I264">
            <v>1</v>
          </cell>
          <cell r="J264">
            <v>104</v>
          </cell>
          <cell r="K264">
            <v>2</v>
          </cell>
          <cell r="Q264">
            <v>2</v>
          </cell>
          <cell r="R264">
            <v>1</v>
          </cell>
          <cell r="S264">
            <v>1</v>
          </cell>
          <cell r="V264">
            <v>2</v>
          </cell>
          <cell r="Y264">
            <v>14830</v>
          </cell>
          <cell r="Z264">
            <v>11862</v>
          </cell>
        </row>
        <row r="265">
          <cell r="A265">
            <v>45497</v>
          </cell>
          <cell r="C265">
            <v>452017</v>
          </cell>
          <cell r="D265">
            <v>6</v>
          </cell>
          <cell r="S265">
            <v>0</v>
          </cell>
        </row>
        <row r="266">
          <cell r="A266">
            <v>45500</v>
          </cell>
          <cell r="C266">
            <v>452084</v>
          </cell>
          <cell r="D266">
            <v>1</v>
          </cell>
          <cell r="I266">
            <v>1</v>
          </cell>
          <cell r="J266">
            <v>66</v>
          </cell>
          <cell r="K266">
            <v>6</v>
          </cell>
          <cell r="Q266">
            <v>2</v>
          </cell>
          <cell r="R266">
            <v>1</v>
          </cell>
          <cell r="S266">
            <v>1</v>
          </cell>
          <cell r="V266">
            <v>3</v>
          </cell>
          <cell r="W266">
            <v>0</v>
          </cell>
          <cell r="X266">
            <v>0</v>
          </cell>
          <cell r="Y266">
            <v>1039</v>
          </cell>
          <cell r="Z266">
            <v>873</v>
          </cell>
        </row>
        <row r="267">
          <cell r="A267">
            <v>45501</v>
          </cell>
          <cell r="C267">
            <v>452041</v>
          </cell>
          <cell r="D267">
            <v>1</v>
          </cell>
          <cell r="I267">
            <v>4</v>
          </cell>
          <cell r="Q267">
            <v>0</v>
          </cell>
          <cell r="S267">
            <v>0</v>
          </cell>
          <cell r="W267">
            <v>0</v>
          </cell>
          <cell r="X267">
            <v>0</v>
          </cell>
          <cell r="Y267">
            <v>0</v>
          </cell>
        </row>
        <row r="268">
          <cell r="A268">
            <v>45502</v>
          </cell>
          <cell r="C268">
            <v>452017</v>
          </cell>
          <cell r="D268">
            <v>6</v>
          </cell>
          <cell r="S268">
            <v>0</v>
          </cell>
        </row>
        <row r="269">
          <cell r="A269">
            <v>45503</v>
          </cell>
          <cell r="C269">
            <v>454214</v>
          </cell>
          <cell r="D269">
            <v>6</v>
          </cell>
          <cell r="J269">
            <v>0</v>
          </cell>
          <cell r="K269">
            <v>0</v>
          </cell>
          <cell r="Q269">
            <v>0</v>
          </cell>
          <cell r="R269">
            <v>0</v>
          </cell>
          <cell r="S269">
            <v>0</v>
          </cell>
          <cell r="V269">
            <v>0</v>
          </cell>
          <cell r="W269">
            <v>0</v>
          </cell>
          <cell r="X269">
            <v>1</v>
          </cell>
          <cell r="Y269">
            <v>0</v>
          </cell>
          <cell r="Z269">
            <v>0</v>
          </cell>
        </row>
        <row r="270">
          <cell r="A270">
            <v>45503</v>
          </cell>
          <cell r="C270">
            <v>452017</v>
          </cell>
          <cell r="D270">
            <v>6</v>
          </cell>
          <cell r="S270">
            <v>0</v>
          </cell>
        </row>
        <row r="271">
          <cell r="A271">
            <v>45506</v>
          </cell>
          <cell r="C271">
            <v>453820</v>
          </cell>
          <cell r="D271">
            <v>6</v>
          </cell>
          <cell r="S271">
            <v>0</v>
          </cell>
        </row>
        <row r="272">
          <cell r="A272">
            <v>45506</v>
          </cell>
          <cell r="C272">
            <v>452025</v>
          </cell>
          <cell r="D272">
            <v>6</v>
          </cell>
          <cell r="J272">
            <v>0</v>
          </cell>
          <cell r="K272">
            <v>0</v>
          </cell>
          <cell r="Q272">
            <v>0</v>
          </cell>
          <cell r="R272">
            <v>0</v>
          </cell>
          <cell r="S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45506</v>
          </cell>
          <cell r="C273">
            <v>452025</v>
          </cell>
          <cell r="D273">
            <v>1</v>
          </cell>
          <cell r="I273">
            <v>4</v>
          </cell>
          <cell r="J273">
            <v>0</v>
          </cell>
          <cell r="K273">
            <v>0</v>
          </cell>
          <cell r="Q273">
            <v>0</v>
          </cell>
          <cell r="R273">
            <v>0</v>
          </cell>
          <cell r="S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42</v>
          </cell>
          <cell r="Z273">
            <v>0</v>
          </cell>
        </row>
        <row r="274">
          <cell r="A274">
            <v>45508</v>
          </cell>
          <cell r="C274">
            <v>454419</v>
          </cell>
          <cell r="D274">
            <v>2</v>
          </cell>
          <cell r="Q274">
            <v>0</v>
          </cell>
          <cell r="S274">
            <v>0</v>
          </cell>
          <cell r="W274">
            <v>0</v>
          </cell>
          <cell r="X274">
            <v>0</v>
          </cell>
          <cell r="Y274">
            <v>0</v>
          </cell>
        </row>
        <row r="275">
          <cell r="A275">
            <v>45508</v>
          </cell>
          <cell r="C275">
            <v>452033</v>
          </cell>
          <cell r="D275">
            <v>6</v>
          </cell>
          <cell r="Q275">
            <v>0</v>
          </cell>
          <cell r="S275">
            <v>0</v>
          </cell>
          <cell r="W275">
            <v>0</v>
          </cell>
          <cell r="X275">
            <v>0</v>
          </cell>
          <cell r="Y275">
            <v>0</v>
          </cell>
        </row>
        <row r="276">
          <cell r="A276">
            <v>45509</v>
          </cell>
          <cell r="C276">
            <v>452017</v>
          </cell>
          <cell r="D276">
            <v>6</v>
          </cell>
          <cell r="S276">
            <v>0</v>
          </cell>
        </row>
        <row r="277">
          <cell r="A277">
            <v>45510</v>
          </cell>
          <cell r="C277">
            <v>452084</v>
          </cell>
          <cell r="D277">
            <v>1</v>
          </cell>
          <cell r="I277">
            <v>4</v>
          </cell>
          <cell r="J277">
            <v>0</v>
          </cell>
          <cell r="K277">
            <v>0</v>
          </cell>
          <cell r="Q277">
            <v>1</v>
          </cell>
          <cell r="R277">
            <v>0</v>
          </cell>
          <cell r="S277">
            <v>1</v>
          </cell>
          <cell r="V277">
            <v>5</v>
          </cell>
          <cell r="W277">
            <v>0</v>
          </cell>
          <cell r="X277">
            <v>0</v>
          </cell>
          <cell r="Y277">
            <v>17</v>
          </cell>
          <cell r="Z277">
            <v>0</v>
          </cell>
        </row>
        <row r="278">
          <cell r="A278">
            <v>45510</v>
          </cell>
          <cell r="C278">
            <v>452033</v>
          </cell>
          <cell r="D278">
            <v>2</v>
          </cell>
          <cell r="P278">
            <v>1</v>
          </cell>
          <cell r="Q278">
            <v>0</v>
          </cell>
          <cell r="S278">
            <v>0</v>
          </cell>
          <cell r="W278">
            <v>0</v>
          </cell>
          <cell r="X278">
            <v>0</v>
          </cell>
          <cell r="Y278">
            <v>60</v>
          </cell>
        </row>
        <row r="279">
          <cell r="A279">
            <v>45511</v>
          </cell>
          <cell r="C279">
            <v>454028</v>
          </cell>
          <cell r="D279">
            <v>6</v>
          </cell>
          <cell r="J279">
            <v>0</v>
          </cell>
          <cell r="K279">
            <v>0</v>
          </cell>
          <cell r="S279">
            <v>0</v>
          </cell>
        </row>
        <row r="280">
          <cell r="A280">
            <v>45511</v>
          </cell>
          <cell r="C280">
            <v>452068</v>
          </cell>
          <cell r="D280">
            <v>6</v>
          </cell>
          <cell r="J280">
            <v>0</v>
          </cell>
          <cell r="K280">
            <v>0</v>
          </cell>
          <cell r="Q280">
            <v>0</v>
          </cell>
          <cell r="R280">
            <v>0</v>
          </cell>
          <cell r="S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45511</v>
          </cell>
          <cell r="C281">
            <v>454061</v>
          </cell>
          <cell r="D281">
            <v>6</v>
          </cell>
          <cell r="J281">
            <v>0</v>
          </cell>
          <cell r="K281">
            <v>0</v>
          </cell>
          <cell r="S281">
            <v>0</v>
          </cell>
        </row>
        <row r="282">
          <cell r="A282">
            <v>45512</v>
          </cell>
          <cell r="C282">
            <v>452017</v>
          </cell>
          <cell r="D282">
            <v>6</v>
          </cell>
          <cell r="S282">
            <v>0</v>
          </cell>
          <cell r="Y282">
            <v>32</v>
          </cell>
        </row>
        <row r="283">
          <cell r="A283">
            <v>45512</v>
          </cell>
          <cell r="C283">
            <v>452092</v>
          </cell>
          <cell r="D283">
            <v>6</v>
          </cell>
          <cell r="S283">
            <v>0</v>
          </cell>
          <cell r="Y283">
            <v>3</v>
          </cell>
        </row>
        <row r="284">
          <cell r="A284">
            <v>45512</v>
          </cell>
          <cell r="C284">
            <v>454061</v>
          </cell>
          <cell r="D284">
            <v>1</v>
          </cell>
          <cell r="I284">
            <v>1</v>
          </cell>
          <cell r="J284">
            <v>171</v>
          </cell>
          <cell r="K284">
            <v>0</v>
          </cell>
          <cell r="Q284">
            <v>1</v>
          </cell>
          <cell r="R284">
            <v>1</v>
          </cell>
          <cell r="S284">
            <v>0</v>
          </cell>
          <cell r="V284">
            <v>5</v>
          </cell>
          <cell r="Y284">
            <v>7862</v>
          </cell>
          <cell r="Z284">
            <v>7183</v>
          </cell>
        </row>
        <row r="285">
          <cell r="A285">
            <v>45514</v>
          </cell>
          <cell r="C285">
            <v>454052</v>
          </cell>
          <cell r="D285">
            <v>1</v>
          </cell>
          <cell r="I285">
            <v>2</v>
          </cell>
          <cell r="J285">
            <v>14</v>
          </cell>
          <cell r="K285">
            <v>0</v>
          </cell>
          <cell r="S285">
            <v>0</v>
          </cell>
          <cell r="Y285">
            <v>314</v>
          </cell>
          <cell r="Z285">
            <v>286</v>
          </cell>
        </row>
        <row r="286">
          <cell r="A286">
            <v>45514</v>
          </cell>
          <cell r="C286">
            <v>452033</v>
          </cell>
          <cell r="D286">
            <v>1</v>
          </cell>
          <cell r="I286">
            <v>4</v>
          </cell>
          <cell r="J286">
            <v>0</v>
          </cell>
          <cell r="K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Y286">
            <v>30</v>
          </cell>
        </row>
        <row r="287">
          <cell r="A287">
            <v>45515</v>
          </cell>
          <cell r="C287">
            <v>452033</v>
          </cell>
          <cell r="D287">
            <v>6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A288">
            <v>45516</v>
          </cell>
          <cell r="C288">
            <v>452025</v>
          </cell>
          <cell r="D288">
            <v>1</v>
          </cell>
          <cell r="I288">
            <v>3</v>
          </cell>
          <cell r="J288">
            <v>0</v>
          </cell>
          <cell r="K288">
            <v>54</v>
          </cell>
          <cell r="Q288">
            <v>0</v>
          </cell>
          <cell r="R288">
            <v>0</v>
          </cell>
          <cell r="S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17950</v>
          </cell>
          <cell r="Z288">
            <v>506</v>
          </cell>
        </row>
        <row r="289">
          <cell r="A289">
            <v>45516</v>
          </cell>
          <cell r="C289">
            <v>452033</v>
          </cell>
          <cell r="D289">
            <v>6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Y289">
            <v>0</v>
          </cell>
        </row>
        <row r="290">
          <cell r="A290">
            <v>45516</v>
          </cell>
          <cell r="C290">
            <v>452076</v>
          </cell>
          <cell r="D290">
            <v>6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Y290">
            <v>0</v>
          </cell>
        </row>
        <row r="291">
          <cell r="A291">
            <v>45516</v>
          </cell>
          <cell r="C291">
            <v>452092</v>
          </cell>
          <cell r="D291">
            <v>6</v>
          </cell>
          <cell r="S291">
            <v>0</v>
          </cell>
        </row>
        <row r="292">
          <cell r="A292">
            <v>45517</v>
          </cell>
          <cell r="C292">
            <v>453617</v>
          </cell>
          <cell r="D292">
            <v>6</v>
          </cell>
          <cell r="S292">
            <v>0</v>
          </cell>
          <cell r="Y292">
            <v>30</v>
          </cell>
        </row>
        <row r="293">
          <cell r="A293">
            <v>45519</v>
          </cell>
          <cell r="C293">
            <v>452017</v>
          </cell>
          <cell r="D293">
            <v>1</v>
          </cell>
          <cell r="I293">
            <v>1</v>
          </cell>
          <cell r="J293">
            <v>255</v>
          </cell>
          <cell r="K293">
            <v>27</v>
          </cell>
          <cell r="S293">
            <v>0</v>
          </cell>
          <cell r="Y293">
            <v>14367</v>
          </cell>
          <cell r="Z293">
            <v>13295</v>
          </cell>
        </row>
        <row r="294">
          <cell r="A294">
            <v>45519</v>
          </cell>
          <cell r="C294">
            <v>452017</v>
          </cell>
          <cell r="D294">
            <v>1</v>
          </cell>
          <cell r="I294">
            <v>4</v>
          </cell>
          <cell r="Q294">
            <v>1</v>
          </cell>
          <cell r="S294">
            <v>1</v>
          </cell>
          <cell r="V294">
            <v>4</v>
          </cell>
        </row>
        <row r="295">
          <cell r="A295">
            <v>45520</v>
          </cell>
          <cell r="C295">
            <v>452017</v>
          </cell>
          <cell r="D295">
            <v>6</v>
          </cell>
          <cell r="S295">
            <v>0</v>
          </cell>
        </row>
        <row r="296">
          <cell r="A296">
            <v>45521</v>
          </cell>
          <cell r="C296">
            <v>452092</v>
          </cell>
          <cell r="D296">
            <v>1</v>
          </cell>
          <cell r="I296">
            <v>3</v>
          </cell>
          <cell r="J296">
            <v>3</v>
          </cell>
          <cell r="S296">
            <v>0</v>
          </cell>
          <cell r="Y296">
            <v>4</v>
          </cell>
          <cell r="Z296">
            <v>4</v>
          </cell>
        </row>
        <row r="297">
          <cell r="A297">
            <v>45521</v>
          </cell>
          <cell r="C297">
            <v>452025</v>
          </cell>
          <cell r="D297">
            <v>6</v>
          </cell>
          <cell r="J297">
            <v>0</v>
          </cell>
          <cell r="K297">
            <v>0</v>
          </cell>
          <cell r="Q297">
            <v>0</v>
          </cell>
          <cell r="R297">
            <v>0</v>
          </cell>
          <cell r="S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62</v>
          </cell>
          <cell r="Z297">
            <v>0</v>
          </cell>
        </row>
        <row r="298">
          <cell r="A298">
            <v>45522</v>
          </cell>
          <cell r="C298">
            <v>452050</v>
          </cell>
          <cell r="D298">
            <v>6</v>
          </cell>
          <cell r="S298">
            <v>0</v>
          </cell>
          <cell r="X298">
            <v>1</v>
          </cell>
          <cell r="Y298">
            <v>16</v>
          </cell>
        </row>
        <row r="299">
          <cell r="A299">
            <v>45522</v>
          </cell>
          <cell r="C299">
            <v>454010</v>
          </cell>
          <cell r="D299">
            <v>1</v>
          </cell>
          <cell r="I299">
            <v>4</v>
          </cell>
          <cell r="J299">
            <v>0</v>
          </cell>
          <cell r="K299">
            <v>0</v>
          </cell>
          <cell r="Q299">
            <v>1</v>
          </cell>
          <cell r="S299">
            <v>1</v>
          </cell>
          <cell r="V299">
            <v>1</v>
          </cell>
        </row>
        <row r="300">
          <cell r="A300">
            <v>45523</v>
          </cell>
          <cell r="C300">
            <v>452025</v>
          </cell>
          <cell r="D300">
            <v>1</v>
          </cell>
          <cell r="I300">
            <v>1</v>
          </cell>
          <cell r="J300">
            <v>67</v>
          </cell>
          <cell r="K300">
            <v>23</v>
          </cell>
          <cell r="Q300">
            <v>1</v>
          </cell>
          <cell r="R300">
            <v>1</v>
          </cell>
          <cell r="S300">
            <v>0</v>
          </cell>
          <cell r="V300">
            <v>1</v>
          </cell>
          <cell r="W300">
            <v>0</v>
          </cell>
          <cell r="X300">
            <v>1</v>
          </cell>
          <cell r="Y300">
            <v>3593</v>
          </cell>
          <cell r="Z300">
            <v>482</v>
          </cell>
        </row>
        <row r="301">
          <cell r="A301">
            <v>45523</v>
          </cell>
          <cell r="C301">
            <v>454010</v>
          </cell>
          <cell r="D301">
            <v>1</v>
          </cell>
          <cell r="I301">
            <v>3</v>
          </cell>
          <cell r="J301">
            <v>68</v>
          </cell>
          <cell r="K301">
            <v>0</v>
          </cell>
          <cell r="Q301">
            <v>1</v>
          </cell>
          <cell r="S301">
            <v>1</v>
          </cell>
          <cell r="V301">
            <v>3</v>
          </cell>
          <cell r="Y301">
            <v>1281</v>
          </cell>
          <cell r="Z301">
            <v>419</v>
          </cell>
        </row>
        <row r="302">
          <cell r="A302">
            <v>45526</v>
          </cell>
          <cell r="C302">
            <v>453412</v>
          </cell>
          <cell r="D302">
            <v>1</v>
          </cell>
          <cell r="I302">
            <v>2</v>
          </cell>
          <cell r="J302">
            <v>813</v>
          </cell>
          <cell r="K302">
            <v>0</v>
          </cell>
          <cell r="Q302">
            <v>0</v>
          </cell>
          <cell r="R302">
            <v>0</v>
          </cell>
          <cell r="S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14683</v>
          </cell>
          <cell r="Z302">
            <v>14683</v>
          </cell>
        </row>
        <row r="303">
          <cell r="A303">
            <v>45526</v>
          </cell>
          <cell r="C303">
            <v>454419</v>
          </cell>
          <cell r="D303">
            <v>6</v>
          </cell>
          <cell r="Q303">
            <v>0</v>
          </cell>
          <cell r="S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A304">
            <v>45527</v>
          </cell>
          <cell r="C304">
            <v>452025</v>
          </cell>
          <cell r="D304">
            <v>3</v>
          </cell>
          <cell r="Q304">
            <v>0</v>
          </cell>
          <cell r="R304">
            <v>0</v>
          </cell>
          <cell r="S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423</v>
          </cell>
        </row>
        <row r="305">
          <cell r="A305">
            <v>45528</v>
          </cell>
          <cell r="C305">
            <v>452017</v>
          </cell>
          <cell r="D305">
            <v>1</v>
          </cell>
          <cell r="I305">
            <v>4</v>
          </cell>
          <cell r="S305">
            <v>0</v>
          </cell>
          <cell r="Y305">
            <v>52</v>
          </cell>
        </row>
        <row r="306">
          <cell r="A306">
            <v>45528</v>
          </cell>
          <cell r="C306">
            <v>452050</v>
          </cell>
          <cell r="D306">
            <v>2</v>
          </cell>
          <cell r="P306">
            <v>1</v>
          </cell>
          <cell r="S306">
            <v>0</v>
          </cell>
        </row>
        <row r="307">
          <cell r="A307">
            <v>45529</v>
          </cell>
          <cell r="C307">
            <v>454010</v>
          </cell>
          <cell r="D307">
            <v>6</v>
          </cell>
          <cell r="J307">
            <v>0</v>
          </cell>
          <cell r="K307">
            <v>0</v>
          </cell>
          <cell r="S307">
            <v>0</v>
          </cell>
        </row>
        <row r="308">
          <cell r="A308">
            <v>45529</v>
          </cell>
          <cell r="C308">
            <v>452050</v>
          </cell>
          <cell r="D308">
            <v>6</v>
          </cell>
          <cell r="S308">
            <v>0</v>
          </cell>
        </row>
        <row r="309">
          <cell r="A309">
            <v>45529</v>
          </cell>
          <cell r="C309">
            <v>454419</v>
          </cell>
          <cell r="D309">
            <v>2</v>
          </cell>
          <cell r="P309">
            <v>3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Y309">
            <v>0</v>
          </cell>
        </row>
        <row r="310">
          <cell r="A310">
            <v>45529</v>
          </cell>
          <cell r="C310">
            <v>454214</v>
          </cell>
          <cell r="D310">
            <v>6</v>
          </cell>
          <cell r="J310">
            <v>0</v>
          </cell>
          <cell r="K310">
            <v>0</v>
          </cell>
          <cell r="Q310">
            <v>0</v>
          </cell>
          <cell r="R310">
            <v>0</v>
          </cell>
          <cell r="S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45530</v>
          </cell>
          <cell r="C311">
            <v>452041</v>
          </cell>
          <cell r="D311">
            <v>1</v>
          </cell>
          <cell r="I311">
            <v>4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Y311">
            <v>0</v>
          </cell>
        </row>
        <row r="312">
          <cell r="A312">
            <v>45534</v>
          </cell>
          <cell r="C312">
            <v>454028</v>
          </cell>
          <cell r="D312">
            <v>1</v>
          </cell>
          <cell r="I312">
            <v>3</v>
          </cell>
          <cell r="J312">
            <v>0</v>
          </cell>
          <cell r="K312">
            <v>8</v>
          </cell>
          <cell r="S312">
            <v>0</v>
          </cell>
          <cell r="Y312">
            <v>136</v>
          </cell>
          <cell r="Z312">
            <v>2</v>
          </cell>
        </row>
        <row r="313">
          <cell r="A313">
            <v>45536</v>
          </cell>
          <cell r="C313">
            <v>452084</v>
          </cell>
          <cell r="D313">
            <v>6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Y313">
            <v>0</v>
          </cell>
        </row>
        <row r="314">
          <cell r="A314">
            <v>45537</v>
          </cell>
          <cell r="C314">
            <v>452068</v>
          </cell>
          <cell r="D314">
            <v>3</v>
          </cell>
          <cell r="J314">
            <v>0</v>
          </cell>
          <cell r="K314">
            <v>0</v>
          </cell>
          <cell r="Q314">
            <v>0</v>
          </cell>
          <cell r="R314">
            <v>0</v>
          </cell>
          <cell r="S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2019</v>
          </cell>
          <cell r="Z314">
            <v>0</v>
          </cell>
        </row>
        <row r="315">
          <cell r="A315">
            <v>45538</v>
          </cell>
          <cell r="C315">
            <v>452017</v>
          </cell>
          <cell r="D315">
            <v>1</v>
          </cell>
          <cell r="I315">
            <v>4</v>
          </cell>
          <cell r="K315">
            <v>1</v>
          </cell>
          <cell r="Q315">
            <v>1</v>
          </cell>
          <cell r="S315">
            <v>1</v>
          </cell>
          <cell r="V315">
            <v>2</v>
          </cell>
          <cell r="X315">
            <v>1</v>
          </cell>
          <cell r="Y315">
            <v>11</v>
          </cell>
          <cell r="Z315">
            <v>3</v>
          </cell>
        </row>
        <row r="316">
          <cell r="A316">
            <v>45539</v>
          </cell>
          <cell r="C316">
            <v>452092</v>
          </cell>
          <cell r="D316">
            <v>3</v>
          </cell>
          <cell r="S316">
            <v>0</v>
          </cell>
          <cell r="Y316">
            <v>1340</v>
          </cell>
        </row>
        <row r="317">
          <cell r="A317">
            <v>45540</v>
          </cell>
          <cell r="C317">
            <v>452092</v>
          </cell>
          <cell r="D317">
            <v>1</v>
          </cell>
          <cell r="I317">
            <v>1</v>
          </cell>
          <cell r="J317">
            <v>206</v>
          </cell>
          <cell r="S317">
            <v>0</v>
          </cell>
          <cell r="Y317">
            <v>13809</v>
          </cell>
          <cell r="Z317">
            <v>13672</v>
          </cell>
        </row>
        <row r="318">
          <cell r="A318">
            <v>45541</v>
          </cell>
          <cell r="C318">
            <v>452017</v>
          </cell>
          <cell r="D318">
            <v>2</v>
          </cell>
          <cell r="P318">
            <v>4</v>
          </cell>
          <cell r="S318">
            <v>0</v>
          </cell>
        </row>
        <row r="319">
          <cell r="A319">
            <v>45542</v>
          </cell>
          <cell r="C319">
            <v>452017</v>
          </cell>
          <cell r="D319">
            <v>1</v>
          </cell>
          <cell r="J319">
            <v>21</v>
          </cell>
          <cell r="K319">
            <v>10</v>
          </cell>
          <cell r="Q319">
            <v>1</v>
          </cell>
          <cell r="S319">
            <v>1</v>
          </cell>
          <cell r="V319">
            <v>2</v>
          </cell>
          <cell r="Y319">
            <v>659</v>
          </cell>
          <cell r="Z319">
            <v>567</v>
          </cell>
        </row>
        <row r="320">
          <cell r="A320">
            <v>45543</v>
          </cell>
          <cell r="C320">
            <v>453617</v>
          </cell>
          <cell r="D320">
            <v>6</v>
          </cell>
          <cell r="S320">
            <v>0</v>
          </cell>
        </row>
        <row r="321">
          <cell r="A321">
            <v>45543</v>
          </cell>
          <cell r="C321">
            <v>452025</v>
          </cell>
          <cell r="D321">
            <v>6</v>
          </cell>
          <cell r="J321">
            <v>0</v>
          </cell>
          <cell r="K321">
            <v>0</v>
          </cell>
          <cell r="Q321">
            <v>0</v>
          </cell>
          <cell r="R321">
            <v>0</v>
          </cell>
          <cell r="S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45544</v>
          </cell>
          <cell r="C322">
            <v>452084</v>
          </cell>
          <cell r="D322">
            <v>2</v>
          </cell>
          <cell r="P322">
            <v>1</v>
          </cell>
          <cell r="Q322">
            <v>0</v>
          </cell>
          <cell r="S322">
            <v>0</v>
          </cell>
          <cell r="W322">
            <v>0</v>
          </cell>
          <cell r="X322">
            <v>0</v>
          </cell>
          <cell r="Y322">
            <v>0</v>
          </cell>
        </row>
        <row r="323">
          <cell r="A323">
            <v>45544</v>
          </cell>
          <cell r="C323">
            <v>452017</v>
          </cell>
          <cell r="D323">
            <v>6</v>
          </cell>
          <cell r="S323">
            <v>0</v>
          </cell>
        </row>
        <row r="324">
          <cell r="A324">
            <v>45547</v>
          </cell>
          <cell r="C324">
            <v>452017</v>
          </cell>
          <cell r="D324">
            <v>1</v>
          </cell>
          <cell r="I324">
            <v>1</v>
          </cell>
          <cell r="J324">
            <v>251</v>
          </cell>
          <cell r="Q324">
            <v>1</v>
          </cell>
          <cell r="R324">
            <v>1</v>
          </cell>
          <cell r="S324">
            <v>0</v>
          </cell>
          <cell r="V324">
            <v>3</v>
          </cell>
          <cell r="X324">
            <v>2</v>
          </cell>
          <cell r="Y324">
            <v>4594</v>
          </cell>
          <cell r="Z324">
            <v>2198</v>
          </cell>
        </row>
        <row r="325">
          <cell r="A325">
            <v>45547</v>
          </cell>
          <cell r="C325">
            <v>452017</v>
          </cell>
          <cell r="D325">
            <v>3</v>
          </cell>
          <cell r="S325">
            <v>0</v>
          </cell>
          <cell r="Y325">
            <v>60</v>
          </cell>
        </row>
        <row r="326">
          <cell r="A326">
            <v>45550</v>
          </cell>
          <cell r="C326">
            <v>452017</v>
          </cell>
          <cell r="D326">
            <v>6</v>
          </cell>
          <cell r="S326">
            <v>0</v>
          </cell>
        </row>
        <row r="327">
          <cell r="A327">
            <v>45550</v>
          </cell>
          <cell r="C327">
            <v>452017</v>
          </cell>
          <cell r="D327">
            <v>1</v>
          </cell>
          <cell r="I327">
            <v>3</v>
          </cell>
          <cell r="K327">
            <v>2</v>
          </cell>
          <cell r="Q327">
            <v>1</v>
          </cell>
          <cell r="S327">
            <v>1</v>
          </cell>
          <cell r="V327">
            <v>3</v>
          </cell>
          <cell r="Y327">
            <v>5</v>
          </cell>
          <cell r="Z327">
            <v>2</v>
          </cell>
        </row>
        <row r="328">
          <cell r="A328">
            <v>45556</v>
          </cell>
          <cell r="C328">
            <v>452017</v>
          </cell>
          <cell r="D328">
            <v>1</v>
          </cell>
          <cell r="I328">
            <v>4</v>
          </cell>
          <cell r="S328">
            <v>0</v>
          </cell>
          <cell r="Y328">
            <v>42</v>
          </cell>
        </row>
        <row r="329">
          <cell r="A329">
            <v>45560</v>
          </cell>
          <cell r="C329">
            <v>454435</v>
          </cell>
          <cell r="D329">
            <v>3</v>
          </cell>
          <cell r="Q329">
            <v>0</v>
          </cell>
          <cell r="S329">
            <v>0</v>
          </cell>
          <cell r="W329">
            <v>0</v>
          </cell>
          <cell r="X329">
            <v>0</v>
          </cell>
          <cell r="Y329">
            <v>207</v>
          </cell>
        </row>
        <row r="330">
          <cell r="A330">
            <v>45561</v>
          </cell>
          <cell r="C330">
            <v>452017</v>
          </cell>
          <cell r="D330">
            <v>1</v>
          </cell>
          <cell r="I330">
            <v>4</v>
          </cell>
          <cell r="S330">
            <v>0</v>
          </cell>
          <cell r="Y330">
            <v>35</v>
          </cell>
          <cell r="Z330">
            <v>35</v>
          </cell>
        </row>
        <row r="331">
          <cell r="A331">
            <v>45562</v>
          </cell>
          <cell r="C331">
            <v>452017</v>
          </cell>
          <cell r="D331">
            <v>1</v>
          </cell>
          <cell r="I331">
            <v>3</v>
          </cell>
          <cell r="K331">
            <v>2</v>
          </cell>
          <cell r="S331">
            <v>0</v>
          </cell>
          <cell r="Y331">
            <v>316</v>
          </cell>
          <cell r="Z331">
            <v>7</v>
          </cell>
        </row>
        <row r="332">
          <cell r="A332">
            <v>45563</v>
          </cell>
          <cell r="C332">
            <v>452017</v>
          </cell>
          <cell r="D332">
            <v>1</v>
          </cell>
          <cell r="I332">
            <v>3</v>
          </cell>
          <cell r="J332">
            <v>1</v>
          </cell>
          <cell r="K332">
            <v>33</v>
          </cell>
          <cell r="Q332">
            <v>1</v>
          </cell>
          <cell r="S332">
            <v>1</v>
          </cell>
          <cell r="V332">
            <v>2</v>
          </cell>
          <cell r="Y332">
            <v>396</v>
          </cell>
          <cell r="Z332">
            <v>393</v>
          </cell>
        </row>
        <row r="333">
          <cell r="A333">
            <v>45564</v>
          </cell>
          <cell r="C333">
            <v>452041</v>
          </cell>
          <cell r="D333">
            <v>1</v>
          </cell>
          <cell r="I333">
            <v>1</v>
          </cell>
          <cell r="J333">
            <v>158</v>
          </cell>
          <cell r="Q333">
            <v>0</v>
          </cell>
          <cell r="S333">
            <v>0</v>
          </cell>
          <cell r="W333">
            <v>0</v>
          </cell>
          <cell r="X333">
            <v>0</v>
          </cell>
          <cell r="Y333">
            <v>1500</v>
          </cell>
          <cell r="Z333">
            <v>200</v>
          </cell>
        </row>
        <row r="334">
          <cell r="A334">
            <v>45567</v>
          </cell>
          <cell r="C334">
            <v>452017</v>
          </cell>
          <cell r="D334">
            <v>6</v>
          </cell>
          <cell r="S334">
            <v>0</v>
          </cell>
          <cell r="Y334">
            <v>12</v>
          </cell>
        </row>
        <row r="335">
          <cell r="A335">
            <v>45573</v>
          </cell>
          <cell r="C335">
            <v>452017</v>
          </cell>
          <cell r="D335">
            <v>1</v>
          </cell>
          <cell r="I335">
            <v>4</v>
          </cell>
          <cell r="S335">
            <v>0</v>
          </cell>
          <cell r="Y335">
            <v>112</v>
          </cell>
        </row>
        <row r="336">
          <cell r="A336">
            <v>45574</v>
          </cell>
          <cell r="C336">
            <v>452050</v>
          </cell>
          <cell r="D336">
            <v>1</v>
          </cell>
          <cell r="I336">
            <v>1</v>
          </cell>
          <cell r="J336">
            <v>126</v>
          </cell>
          <cell r="S336">
            <v>0</v>
          </cell>
          <cell r="Y336">
            <v>4856</v>
          </cell>
          <cell r="Z336">
            <v>4826</v>
          </cell>
        </row>
        <row r="337">
          <cell r="A337">
            <v>45575</v>
          </cell>
          <cell r="C337">
            <v>452033</v>
          </cell>
          <cell r="D337">
            <v>1</v>
          </cell>
          <cell r="I337">
            <v>3</v>
          </cell>
          <cell r="K337">
            <v>5</v>
          </cell>
          <cell r="Q337">
            <v>1</v>
          </cell>
          <cell r="S337">
            <v>1</v>
          </cell>
          <cell r="V337">
            <v>2</v>
          </cell>
          <cell r="W337">
            <v>0</v>
          </cell>
          <cell r="X337">
            <v>0</v>
          </cell>
          <cell r="Y337">
            <v>15</v>
          </cell>
          <cell r="Z337">
            <v>15</v>
          </cell>
        </row>
        <row r="338">
          <cell r="A338">
            <v>45576</v>
          </cell>
          <cell r="C338">
            <v>452025</v>
          </cell>
          <cell r="D338">
            <v>6</v>
          </cell>
          <cell r="J338">
            <v>0</v>
          </cell>
          <cell r="K338">
            <v>0</v>
          </cell>
          <cell r="Q338">
            <v>0</v>
          </cell>
          <cell r="R338">
            <v>0</v>
          </cell>
          <cell r="S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23</v>
          </cell>
          <cell r="Z338">
            <v>0</v>
          </cell>
        </row>
        <row r="339">
          <cell r="A339">
            <v>45578</v>
          </cell>
          <cell r="C339">
            <v>452033</v>
          </cell>
          <cell r="D339">
            <v>6</v>
          </cell>
          <cell r="Q339">
            <v>0</v>
          </cell>
          <cell r="S339">
            <v>0</v>
          </cell>
          <cell r="W339">
            <v>0</v>
          </cell>
          <cell r="X339">
            <v>0</v>
          </cell>
          <cell r="Y339">
            <v>0</v>
          </cell>
        </row>
        <row r="340">
          <cell r="A340">
            <v>45581</v>
          </cell>
          <cell r="C340">
            <v>452092</v>
          </cell>
          <cell r="D340">
            <v>1</v>
          </cell>
          <cell r="I340">
            <v>1</v>
          </cell>
          <cell r="J340">
            <v>255</v>
          </cell>
          <cell r="S340">
            <v>0</v>
          </cell>
          <cell r="Y340">
            <v>25729</v>
          </cell>
          <cell r="Z340">
            <v>4256</v>
          </cell>
        </row>
        <row r="341">
          <cell r="A341">
            <v>45581</v>
          </cell>
          <cell r="C341">
            <v>452017</v>
          </cell>
          <cell r="D341">
            <v>1</v>
          </cell>
          <cell r="I341">
            <v>4</v>
          </cell>
          <cell r="Q341">
            <v>1</v>
          </cell>
          <cell r="S341">
            <v>1</v>
          </cell>
          <cell r="V341">
            <v>1</v>
          </cell>
          <cell r="Y341">
            <v>18</v>
          </cell>
          <cell r="Z341">
            <v>18</v>
          </cell>
        </row>
        <row r="342">
          <cell r="A342">
            <v>45582</v>
          </cell>
          <cell r="C342">
            <v>452025</v>
          </cell>
          <cell r="D342">
            <v>1</v>
          </cell>
          <cell r="I342">
            <v>1</v>
          </cell>
          <cell r="J342">
            <v>101</v>
          </cell>
          <cell r="K342">
            <v>0</v>
          </cell>
          <cell r="Q342">
            <v>1</v>
          </cell>
          <cell r="R342">
            <v>1</v>
          </cell>
          <cell r="S342">
            <v>0</v>
          </cell>
          <cell r="V342">
            <v>2</v>
          </cell>
          <cell r="W342">
            <v>0</v>
          </cell>
          <cell r="X342">
            <v>1</v>
          </cell>
          <cell r="Y342">
            <v>5844</v>
          </cell>
          <cell r="Z342">
            <v>4205</v>
          </cell>
        </row>
        <row r="343">
          <cell r="A343">
            <v>45584</v>
          </cell>
          <cell r="C343">
            <v>452017</v>
          </cell>
          <cell r="D343">
            <v>1</v>
          </cell>
          <cell r="I343">
            <v>4</v>
          </cell>
          <cell r="S343">
            <v>0</v>
          </cell>
          <cell r="Y343">
            <v>11</v>
          </cell>
          <cell r="Z343">
            <v>11</v>
          </cell>
        </row>
        <row r="344">
          <cell r="A344">
            <v>45584</v>
          </cell>
          <cell r="C344">
            <v>452017</v>
          </cell>
          <cell r="D344">
            <v>1</v>
          </cell>
          <cell r="I344">
            <v>3</v>
          </cell>
          <cell r="J344">
            <v>17</v>
          </cell>
          <cell r="K344">
            <v>13</v>
          </cell>
          <cell r="Q344">
            <v>5</v>
          </cell>
          <cell r="S344">
            <v>5</v>
          </cell>
          <cell r="V344">
            <v>5</v>
          </cell>
          <cell r="X344">
            <v>1</v>
          </cell>
        </row>
        <row r="345">
          <cell r="A345">
            <v>45586</v>
          </cell>
          <cell r="C345">
            <v>454044</v>
          </cell>
          <cell r="D345">
            <v>3</v>
          </cell>
          <cell r="J345">
            <v>0</v>
          </cell>
          <cell r="K345">
            <v>0</v>
          </cell>
          <cell r="S345">
            <v>0</v>
          </cell>
          <cell r="Y345">
            <v>20</v>
          </cell>
        </row>
        <row r="346">
          <cell r="A346">
            <v>45587</v>
          </cell>
          <cell r="C346">
            <v>452041</v>
          </cell>
          <cell r="D346">
            <v>1</v>
          </cell>
          <cell r="I346">
            <v>4</v>
          </cell>
          <cell r="Q346">
            <v>0</v>
          </cell>
          <cell r="S346">
            <v>0</v>
          </cell>
          <cell r="W346">
            <v>0</v>
          </cell>
          <cell r="X346">
            <v>0</v>
          </cell>
          <cell r="Y346">
            <v>1</v>
          </cell>
          <cell r="Z346">
            <v>1</v>
          </cell>
        </row>
        <row r="347">
          <cell r="A347">
            <v>45588</v>
          </cell>
          <cell r="C347">
            <v>454010</v>
          </cell>
          <cell r="D347">
            <v>1</v>
          </cell>
          <cell r="I347">
            <v>1</v>
          </cell>
          <cell r="J347">
            <v>85</v>
          </cell>
          <cell r="K347">
            <v>0</v>
          </cell>
          <cell r="Q347">
            <v>1</v>
          </cell>
          <cell r="R347">
            <v>1</v>
          </cell>
          <cell r="S347">
            <v>0</v>
          </cell>
          <cell r="V347">
            <v>1</v>
          </cell>
          <cell r="Y347">
            <v>4766</v>
          </cell>
          <cell r="Z347">
            <v>4052</v>
          </cell>
        </row>
        <row r="348">
          <cell r="A348">
            <v>45590</v>
          </cell>
          <cell r="C348">
            <v>452033</v>
          </cell>
          <cell r="D348">
            <v>6</v>
          </cell>
          <cell r="Q348">
            <v>0</v>
          </cell>
          <cell r="S348">
            <v>0</v>
          </cell>
          <cell r="W348">
            <v>0</v>
          </cell>
          <cell r="X348">
            <v>0</v>
          </cell>
          <cell r="Y348">
            <v>0</v>
          </cell>
        </row>
        <row r="349">
          <cell r="A349">
            <v>45591</v>
          </cell>
          <cell r="C349">
            <v>452084</v>
          </cell>
          <cell r="D349">
            <v>1</v>
          </cell>
          <cell r="I349">
            <v>1</v>
          </cell>
          <cell r="J349">
            <v>202</v>
          </cell>
          <cell r="Q349">
            <v>1</v>
          </cell>
          <cell r="R349">
            <v>1</v>
          </cell>
          <cell r="S349">
            <v>0</v>
          </cell>
          <cell r="V349">
            <v>1</v>
          </cell>
          <cell r="W349">
            <v>0</v>
          </cell>
          <cell r="X349">
            <v>0</v>
          </cell>
          <cell r="Y349">
            <v>7471</v>
          </cell>
          <cell r="Z349">
            <v>6547</v>
          </cell>
        </row>
        <row r="350">
          <cell r="A350">
            <v>45593</v>
          </cell>
          <cell r="C350">
            <v>452084</v>
          </cell>
          <cell r="D350">
            <v>1</v>
          </cell>
          <cell r="I350">
            <v>1</v>
          </cell>
          <cell r="J350">
            <v>162</v>
          </cell>
          <cell r="Q350">
            <v>6</v>
          </cell>
          <cell r="R350">
            <v>2</v>
          </cell>
          <cell r="S350">
            <v>4</v>
          </cell>
          <cell r="V350">
            <v>16</v>
          </cell>
          <cell r="W350">
            <v>0</v>
          </cell>
          <cell r="X350">
            <v>1</v>
          </cell>
          <cell r="Y350">
            <v>21918</v>
          </cell>
          <cell r="Z350">
            <v>17453</v>
          </cell>
        </row>
        <row r="351">
          <cell r="A351">
            <v>45595</v>
          </cell>
          <cell r="C351">
            <v>452033</v>
          </cell>
          <cell r="D351">
            <v>1</v>
          </cell>
          <cell r="I351">
            <v>4</v>
          </cell>
          <cell r="Q351">
            <v>0</v>
          </cell>
          <cell r="S351">
            <v>0</v>
          </cell>
          <cell r="W351">
            <v>0</v>
          </cell>
          <cell r="X351">
            <v>0</v>
          </cell>
          <cell r="Y351">
            <v>3</v>
          </cell>
        </row>
        <row r="352">
          <cell r="A352">
            <v>45596</v>
          </cell>
          <cell r="C352">
            <v>452050</v>
          </cell>
          <cell r="D352">
            <v>3</v>
          </cell>
          <cell r="S352">
            <v>0</v>
          </cell>
          <cell r="Y352">
            <v>197</v>
          </cell>
        </row>
        <row r="353">
          <cell r="A353">
            <v>45599</v>
          </cell>
          <cell r="C353">
            <v>454028</v>
          </cell>
          <cell r="D353">
            <v>6</v>
          </cell>
          <cell r="J353">
            <v>0</v>
          </cell>
          <cell r="K353">
            <v>0</v>
          </cell>
          <cell r="S353">
            <v>0</v>
          </cell>
        </row>
        <row r="354">
          <cell r="A354">
            <v>45599</v>
          </cell>
          <cell r="C354">
            <v>452025</v>
          </cell>
          <cell r="D354">
            <v>1</v>
          </cell>
          <cell r="I354">
            <v>4</v>
          </cell>
          <cell r="J354">
            <v>0</v>
          </cell>
          <cell r="K354">
            <v>1</v>
          </cell>
          <cell r="Q354">
            <v>1</v>
          </cell>
          <cell r="R354">
            <v>0</v>
          </cell>
          <cell r="S354">
            <v>1</v>
          </cell>
          <cell r="V354">
            <v>3</v>
          </cell>
          <cell r="W354">
            <v>0</v>
          </cell>
          <cell r="X354">
            <v>0</v>
          </cell>
          <cell r="Y354">
            <v>135</v>
          </cell>
          <cell r="Z354">
            <v>2</v>
          </cell>
        </row>
        <row r="355">
          <cell r="A355">
            <v>45602</v>
          </cell>
          <cell r="C355">
            <v>452092</v>
          </cell>
          <cell r="D355">
            <v>1</v>
          </cell>
          <cell r="I355">
            <v>3</v>
          </cell>
          <cell r="K355">
            <v>2</v>
          </cell>
          <cell r="Q355">
            <v>1</v>
          </cell>
          <cell r="S355">
            <v>1</v>
          </cell>
          <cell r="V355">
            <v>1</v>
          </cell>
          <cell r="Y355">
            <v>2</v>
          </cell>
          <cell r="Z355">
            <v>2</v>
          </cell>
        </row>
        <row r="356">
          <cell r="A356">
            <v>45604</v>
          </cell>
          <cell r="C356">
            <v>453820</v>
          </cell>
          <cell r="D356">
            <v>6</v>
          </cell>
          <cell r="S356">
            <v>0</v>
          </cell>
        </row>
        <row r="357">
          <cell r="A357">
            <v>45605</v>
          </cell>
          <cell r="C357">
            <v>452068</v>
          </cell>
          <cell r="D357">
            <v>1</v>
          </cell>
          <cell r="I357">
            <v>3</v>
          </cell>
          <cell r="J357">
            <v>5</v>
          </cell>
          <cell r="K357">
            <v>0</v>
          </cell>
          <cell r="Q357">
            <v>0</v>
          </cell>
          <cell r="R357">
            <v>0</v>
          </cell>
          <cell r="S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10</v>
          </cell>
          <cell r="Z357">
            <v>5</v>
          </cell>
        </row>
        <row r="358">
          <cell r="A358">
            <v>45609</v>
          </cell>
          <cell r="C358">
            <v>452017</v>
          </cell>
          <cell r="D358">
            <v>6</v>
          </cell>
          <cell r="S358">
            <v>0</v>
          </cell>
          <cell r="Y358">
            <v>2</v>
          </cell>
        </row>
        <row r="359">
          <cell r="A359">
            <v>45610</v>
          </cell>
          <cell r="C359">
            <v>452068</v>
          </cell>
          <cell r="D359">
            <v>1</v>
          </cell>
          <cell r="I359">
            <v>4</v>
          </cell>
          <cell r="J359">
            <v>0</v>
          </cell>
          <cell r="K359">
            <v>0</v>
          </cell>
          <cell r="Q359">
            <v>0</v>
          </cell>
          <cell r="R359">
            <v>0</v>
          </cell>
          <cell r="S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45611</v>
          </cell>
          <cell r="C360">
            <v>452017</v>
          </cell>
          <cell r="D360">
            <v>6</v>
          </cell>
          <cell r="S360">
            <v>0</v>
          </cell>
          <cell r="W360">
            <v>1</v>
          </cell>
          <cell r="Y360">
            <v>5</v>
          </cell>
        </row>
        <row r="361">
          <cell r="A361">
            <v>45613</v>
          </cell>
          <cell r="C361">
            <v>452017</v>
          </cell>
          <cell r="D361">
            <v>1</v>
          </cell>
          <cell r="I361">
            <v>4</v>
          </cell>
          <cell r="S361">
            <v>0</v>
          </cell>
          <cell r="X361">
            <v>1</v>
          </cell>
          <cell r="Y361">
            <v>1</v>
          </cell>
        </row>
        <row r="362">
          <cell r="A362">
            <v>45613</v>
          </cell>
          <cell r="C362">
            <v>452025</v>
          </cell>
          <cell r="D362">
            <v>1</v>
          </cell>
          <cell r="I362">
            <v>1</v>
          </cell>
          <cell r="J362">
            <v>200</v>
          </cell>
          <cell r="K362">
            <v>0</v>
          </cell>
          <cell r="Q362">
            <v>3</v>
          </cell>
          <cell r="R362">
            <v>1</v>
          </cell>
          <cell r="S362">
            <v>2</v>
          </cell>
          <cell r="V362">
            <v>4</v>
          </cell>
          <cell r="W362">
            <v>0</v>
          </cell>
          <cell r="X362">
            <v>2</v>
          </cell>
          <cell r="Y362">
            <v>3241</v>
          </cell>
          <cell r="Z362">
            <v>1487</v>
          </cell>
        </row>
        <row r="363">
          <cell r="A363">
            <v>45613</v>
          </cell>
          <cell r="C363">
            <v>453412</v>
          </cell>
          <cell r="D363">
            <v>1</v>
          </cell>
          <cell r="I363">
            <v>3</v>
          </cell>
          <cell r="J363">
            <v>18</v>
          </cell>
          <cell r="K363">
            <v>0</v>
          </cell>
          <cell r="Q363">
            <v>1</v>
          </cell>
          <cell r="R363">
            <v>0</v>
          </cell>
          <cell r="S363">
            <v>1</v>
          </cell>
          <cell r="V363">
            <v>4</v>
          </cell>
          <cell r="W363">
            <v>0</v>
          </cell>
          <cell r="X363">
            <v>0</v>
          </cell>
          <cell r="Y363">
            <v>2850</v>
          </cell>
          <cell r="Z363">
            <v>2551</v>
          </cell>
        </row>
        <row r="364">
          <cell r="A364">
            <v>45616</v>
          </cell>
          <cell r="C364">
            <v>454010</v>
          </cell>
          <cell r="D364">
            <v>3</v>
          </cell>
          <cell r="J364">
            <v>0</v>
          </cell>
          <cell r="K364">
            <v>0</v>
          </cell>
          <cell r="S364">
            <v>0</v>
          </cell>
        </row>
        <row r="365">
          <cell r="A365">
            <v>45619</v>
          </cell>
          <cell r="C365">
            <v>452068</v>
          </cell>
          <cell r="D365">
            <v>1</v>
          </cell>
          <cell r="I365">
            <v>4</v>
          </cell>
          <cell r="J365">
            <v>0</v>
          </cell>
          <cell r="K365">
            <v>0</v>
          </cell>
          <cell r="Q365">
            <v>1</v>
          </cell>
          <cell r="R365">
            <v>0</v>
          </cell>
          <cell r="S365">
            <v>1</v>
          </cell>
          <cell r="V365">
            <v>2</v>
          </cell>
          <cell r="W365">
            <v>0</v>
          </cell>
          <cell r="X365">
            <v>0</v>
          </cell>
          <cell r="Y365">
            <v>134</v>
          </cell>
          <cell r="Z365">
            <v>131</v>
          </cell>
        </row>
        <row r="366">
          <cell r="A366">
            <v>45620</v>
          </cell>
          <cell r="C366">
            <v>452084</v>
          </cell>
          <cell r="D366">
            <v>1</v>
          </cell>
          <cell r="I366">
            <v>1</v>
          </cell>
          <cell r="J366">
            <v>140</v>
          </cell>
          <cell r="Q366">
            <v>1</v>
          </cell>
          <cell r="R366">
            <v>1</v>
          </cell>
          <cell r="S366">
            <v>0</v>
          </cell>
          <cell r="V366">
            <v>1</v>
          </cell>
          <cell r="W366">
            <v>0</v>
          </cell>
          <cell r="X366">
            <v>0</v>
          </cell>
          <cell r="Y366">
            <v>2436</v>
          </cell>
          <cell r="Z366">
            <v>2296</v>
          </cell>
        </row>
        <row r="367">
          <cell r="A367">
            <v>45620</v>
          </cell>
          <cell r="C367">
            <v>452017</v>
          </cell>
          <cell r="D367">
            <v>1</v>
          </cell>
          <cell r="I367">
            <v>1</v>
          </cell>
          <cell r="J367">
            <v>17</v>
          </cell>
          <cell r="S367">
            <v>0</v>
          </cell>
          <cell r="Y367">
            <v>255</v>
          </cell>
          <cell r="Z367">
            <v>198</v>
          </cell>
        </row>
        <row r="368">
          <cell r="A368">
            <v>45622</v>
          </cell>
          <cell r="C368">
            <v>452017</v>
          </cell>
          <cell r="D368">
            <v>1</v>
          </cell>
          <cell r="I368">
            <v>3</v>
          </cell>
          <cell r="J368">
            <v>13</v>
          </cell>
          <cell r="Q368">
            <v>1</v>
          </cell>
          <cell r="S368">
            <v>1</v>
          </cell>
          <cell r="V368">
            <v>1</v>
          </cell>
          <cell r="X368">
            <v>1</v>
          </cell>
          <cell r="Y368">
            <v>1211</v>
          </cell>
          <cell r="Z368">
            <v>1187</v>
          </cell>
        </row>
        <row r="369">
          <cell r="A369">
            <v>45622</v>
          </cell>
          <cell r="C369">
            <v>452076</v>
          </cell>
          <cell r="D369">
            <v>6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Y369">
            <v>0</v>
          </cell>
        </row>
        <row r="370">
          <cell r="A370">
            <v>45623</v>
          </cell>
          <cell r="C370">
            <v>452033</v>
          </cell>
          <cell r="D370">
            <v>1</v>
          </cell>
          <cell r="I370">
            <v>1</v>
          </cell>
          <cell r="J370">
            <v>93</v>
          </cell>
          <cell r="K370">
            <v>19</v>
          </cell>
          <cell r="Q370">
            <v>2</v>
          </cell>
          <cell r="R370">
            <v>1</v>
          </cell>
          <cell r="S370">
            <v>1</v>
          </cell>
          <cell r="V370">
            <v>4</v>
          </cell>
          <cell r="W370">
            <v>0</v>
          </cell>
          <cell r="X370">
            <v>0</v>
          </cell>
          <cell r="Y370">
            <v>5093</v>
          </cell>
          <cell r="Z370">
            <v>1993</v>
          </cell>
        </row>
        <row r="371">
          <cell r="A371">
            <v>45625</v>
          </cell>
          <cell r="C371">
            <v>454010</v>
          </cell>
          <cell r="D371">
            <v>6</v>
          </cell>
          <cell r="J371">
            <v>0</v>
          </cell>
          <cell r="K371">
            <v>0</v>
          </cell>
          <cell r="S371">
            <v>0</v>
          </cell>
          <cell r="Y371">
            <v>1</v>
          </cell>
        </row>
        <row r="372">
          <cell r="A372">
            <v>45626</v>
          </cell>
          <cell r="C372">
            <v>452017</v>
          </cell>
          <cell r="D372">
            <v>6</v>
          </cell>
          <cell r="S372">
            <v>0</v>
          </cell>
        </row>
        <row r="373">
          <cell r="A373">
            <v>45626</v>
          </cell>
          <cell r="C373">
            <v>452017</v>
          </cell>
          <cell r="D373">
            <v>1</v>
          </cell>
          <cell r="I373">
            <v>4</v>
          </cell>
          <cell r="Q373">
            <v>1</v>
          </cell>
          <cell r="S373">
            <v>1</v>
          </cell>
          <cell r="V373">
            <v>4</v>
          </cell>
          <cell r="Y373">
            <v>12</v>
          </cell>
          <cell r="Z373">
            <v>1</v>
          </cell>
        </row>
        <row r="374">
          <cell r="A374">
            <v>45627</v>
          </cell>
          <cell r="C374">
            <v>452017</v>
          </cell>
          <cell r="D374">
            <v>1</v>
          </cell>
          <cell r="I374">
            <v>4</v>
          </cell>
          <cell r="Q374">
            <v>1</v>
          </cell>
          <cell r="S374">
            <v>1</v>
          </cell>
          <cell r="V374">
            <v>2</v>
          </cell>
          <cell r="Y374">
            <v>1</v>
          </cell>
        </row>
        <row r="375">
          <cell r="A375">
            <v>45627</v>
          </cell>
          <cell r="C375">
            <v>452025</v>
          </cell>
          <cell r="D375">
            <v>1</v>
          </cell>
          <cell r="I375">
            <v>1</v>
          </cell>
          <cell r="J375">
            <v>177</v>
          </cell>
          <cell r="K375">
            <v>0</v>
          </cell>
          <cell r="Q375">
            <v>1</v>
          </cell>
          <cell r="R375">
            <v>1</v>
          </cell>
          <cell r="S375">
            <v>0</v>
          </cell>
          <cell r="V375">
            <v>1</v>
          </cell>
          <cell r="W375">
            <v>0</v>
          </cell>
          <cell r="X375">
            <v>0</v>
          </cell>
          <cell r="Y375">
            <v>8804</v>
          </cell>
          <cell r="Z375">
            <v>7977</v>
          </cell>
        </row>
        <row r="376">
          <cell r="A376">
            <v>45630</v>
          </cell>
          <cell r="C376">
            <v>452025</v>
          </cell>
          <cell r="D376">
            <v>6</v>
          </cell>
          <cell r="J376">
            <v>0</v>
          </cell>
          <cell r="K376">
            <v>7</v>
          </cell>
          <cell r="Q376">
            <v>0</v>
          </cell>
          <cell r="R376">
            <v>0</v>
          </cell>
          <cell r="S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50</v>
          </cell>
          <cell r="Z376">
            <v>0</v>
          </cell>
        </row>
        <row r="377">
          <cell r="A377">
            <v>45630</v>
          </cell>
          <cell r="C377">
            <v>452068</v>
          </cell>
          <cell r="D377">
            <v>6</v>
          </cell>
          <cell r="J377">
            <v>0</v>
          </cell>
          <cell r="K377">
            <v>0</v>
          </cell>
          <cell r="Q377">
            <v>0</v>
          </cell>
          <cell r="R377">
            <v>0</v>
          </cell>
          <cell r="S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45630</v>
          </cell>
          <cell r="C378">
            <v>452025</v>
          </cell>
          <cell r="D378">
            <v>1</v>
          </cell>
          <cell r="I378">
            <v>3</v>
          </cell>
          <cell r="J378">
            <v>31</v>
          </cell>
          <cell r="K378">
            <v>7</v>
          </cell>
          <cell r="Q378">
            <v>0</v>
          </cell>
          <cell r="R378">
            <v>0</v>
          </cell>
          <cell r="S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2757</v>
          </cell>
          <cell r="Z378">
            <v>287</v>
          </cell>
        </row>
        <row r="379">
          <cell r="A379">
            <v>45632</v>
          </cell>
          <cell r="C379">
            <v>453412</v>
          </cell>
          <cell r="D379">
            <v>1</v>
          </cell>
          <cell r="I379">
            <v>4</v>
          </cell>
          <cell r="J379">
            <v>0</v>
          </cell>
          <cell r="K379">
            <v>0</v>
          </cell>
          <cell r="Q379">
            <v>0</v>
          </cell>
          <cell r="R379">
            <v>0</v>
          </cell>
          <cell r="S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5</v>
          </cell>
          <cell r="Z379">
            <v>0</v>
          </cell>
        </row>
        <row r="380">
          <cell r="A380">
            <v>45633</v>
          </cell>
          <cell r="C380">
            <v>452050</v>
          </cell>
          <cell r="D380">
            <v>1</v>
          </cell>
          <cell r="I380">
            <v>1</v>
          </cell>
          <cell r="J380">
            <v>24</v>
          </cell>
          <cell r="K380">
            <v>10</v>
          </cell>
          <cell r="S380">
            <v>0</v>
          </cell>
          <cell r="Y380">
            <v>315</v>
          </cell>
          <cell r="Z380">
            <v>129</v>
          </cell>
        </row>
        <row r="381">
          <cell r="A381">
            <v>45636</v>
          </cell>
          <cell r="C381">
            <v>452025</v>
          </cell>
          <cell r="D381">
            <v>1</v>
          </cell>
          <cell r="I381">
            <v>3</v>
          </cell>
          <cell r="J381">
            <v>3</v>
          </cell>
          <cell r="K381">
            <v>0</v>
          </cell>
          <cell r="Q381">
            <v>0</v>
          </cell>
          <cell r="R381">
            <v>0</v>
          </cell>
          <cell r="S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6</v>
          </cell>
          <cell r="Z381">
            <v>0</v>
          </cell>
        </row>
        <row r="382">
          <cell r="A382">
            <v>45637</v>
          </cell>
          <cell r="C382">
            <v>452017</v>
          </cell>
          <cell r="D382">
            <v>1</v>
          </cell>
          <cell r="I382">
            <v>1</v>
          </cell>
          <cell r="J382">
            <v>130</v>
          </cell>
          <cell r="Q382">
            <v>2</v>
          </cell>
          <cell r="R382">
            <v>1</v>
          </cell>
          <cell r="S382">
            <v>1</v>
          </cell>
          <cell r="V382">
            <v>4</v>
          </cell>
          <cell r="W382">
            <v>2</v>
          </cell>
          <cell r="Y382">
            <v>34366</v>
          </cell>
          <cell r="Z382">
            <v>23066</v>
          </cell>
        </row>
        <row r="383">
          <cell r="A383">
            <v>45638</v>
          </cell>
          <cell r="C383">
            <v>453617</v>
          </cell>
          <cell r="D383">
            <v>2</v>
          </cell>
          <cell r="P383">
            <v>3</v>
          </cell>
          <cell r="S383">
            <v>0</v>
          </cell>
          <cell r="Y383">
            <v>122</v>
          </cell>
        </row>
        <row r="384">
          <cell r="A384">
            <v>45638</v>
          </cell>
          <cell r="C384">
            <v>453820</v>
          </cell>
          <cell r="D384">
            <v>6</v>
          </cell>
          <cell r="S384">
            <v>0</v>
          </cell>
        </row>
        <row r="385">
          <cell r="A385">
            <v>45639</v>
          </cell>
          <cell r="C385">
            <v>452050</v>
          </cell>
          <cell r="D385">
            <v>2</v>
          </cell>
          <cell r="P385">
            <v>1</v>
          </cell>
          <cell r="S385">
            <v>0</v>
          </cell>
          <cell r="Y385">
            <v>29</v>
          </cell>
        </row>
        <row r="386">
          <cell r="A386">
            <v>45640</v>
          </cell>
          <cell r="C386">
            <v>452017</v>
          </cell>
          <cell r="D386">
            <v>1</v>
          </cell>
          <cell r="I386">
            <v>3</v>
          </cell>
          <cell r="K386">
            <v>27</v>
          </cell>
          <cell r="S386">
            <v>0</v>
          </cell>
          <cell r="Y386">
            <v>9</v>
          </cell>
          <cell r="Z386">
            <v>9</v>
          </cell>
        </row>
        <row r="387">
          <cell r="A387">
            <v>45641</v>
          </cell>
          <cell r="C387">
            <v>452017</v>
          </cell>
          <cell r="D387">
            <v>6</v>
          </cell>
          <cell r="S387">
            <v>0</v>
          </cell>
          <cell r="Y387">
            <v>1</v>
          </cell>
        </row>
        <row r="388">
          <cell r="A388">
            <v>45641</v>
          </cell>
          <cell r="C388">
            <v>452076</v>
          </cell>
          <cell r="D388">
            <v>6</v>
          </cell>
          <cell r="Q388">
            <v>0</v>
          </cell>
          <cell r="S388">
            <v>0</v>
          </cell>
          <cell r="W388">
            <v>0</v>
          </cell>
          <cell r="X388">
            <v>0</v>
          </cell>
          <cell r="Y388">
            <v>0</v>
          </cell>
        </row>
        <row r="389">
          <cell r="A389">
            <v>45641</v>
          </cell>
          <cell r="C389">
            <v>452025</v>
          </cell>
          <cell r="D389">
            <v>2</v>
          </cell>
          <cell r="J389">
            <v>0</v>
          </cell>
          <cell r="K389">
            <v>0</v>
          </cell>
          <cell r="P389">
            <v>2</v>
          </cell>
          <cell r="Q389">
            <v>0</v>
          </cell>
          <cell r="R389">
            <v>0</v>
          </cell>
          <cell r="S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56</v>
          </cell>
          <cell r="Z389">
            <v>0</v>
          </cell>
        </row>
        <row r="390">
          <cell r="A390">
            <v>45641</v>
          </cell>
          <cell r="C390">
            <v>453412</v>
          </cell>
          <cell r="D390">
            <v>1</v>
          </cell>
          <cell r="I390">
            <v>4</v>
          </cell>
          <cell r="J390">
            <v>0</v>
          </cell>
          <cell r="K390">
            <v>0</v>
          </cell>
          <cell r="Q390">
            <v>0</v>
          </cell>
          <cell r="R390">
            <v>0</v>
          </cell>
          <cell r="S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45642</v>
          </cell>
          <cell r="C391">
            <v>452017</v>
          </cell>
          <cell r="D391">
            <v>3</v>
          </cell>
          <cell r="S391">
            <v>0</v>
          </cell>
        </row>
        <row r="392">
          <cell r="A392">
            <v>45642</v>
          </cell>
          <cell r="C392">
            <v>452025</v>
          </cell>
          <cell r="D392">
            <v>1</v>
          </cell>
          <cell r="I392">
            <v>4</v>
          </cell>
          <cell r="J392">
            <v>0</v>
          </cell>
          <cell r="K392">
            <v>0</v>
          </cell>
          <cell r="Q392">
            <v>1</v>
          </cell>
          <cell r="R392">
            <v>0</v>
          </cell>
          <cell r="S392">
            <v>1</v>
          </cell>
          <cell r="V392">
            <v>2</v>
          </cell>
          <cell r="W392">
            <v>0</v>
          </cell>
          <cell r="X392">
            <v>1</v>
          </cell>
          <cell r="Y392">
            <v>1</v>
          </cell>
          <cell r="Z392">
            <v>0</v>
          </cell>
        </row>
        <row r="393">
          <cell r="A393">
            <v>45642</v>
          </cell>
          <cell r="C393">
            <v>452068</v>
          </cell>
          <cell r="D393">
            <v>3</v>
          </cell>
          <cell r="J393">
            <v>0</v>
          </cell>
          <cell r="K393">
            <v>0</v>
          </cell>
          <cell r="Q393">
            <v>0</v>
          </cell>
          <cell r="R393">
            <v>0</v>
          </cell>
          <cell r="S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17</v>
          </cell>
          <cell r="Z393">
            <v>0</v>
          </cell>
        </row>
        <row r="394">
          <cell r="A394">
            <v>45643</v>
          </cell>
          <cell r="C394">
            <v>452068</v>
          </cell>
          <cell r="D394">
            <v>6</v>
          </cell>
          <cell r="J394">
            <v>0</v>
          </cell>
          <cell r="K394">
            <v>0</v>
          </cell>
          <cell r="Q394">
            <v>0</v>
          </cell>
          <cell r="R394">
            <v>0</v>
          </cell>
          <cell r="S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45644</v>
          </cell>
          <cell r="C395">
            <v>452068</v>
          </cell>
          <cell r="D395">
            <v>6</v>
          </cell>
          <cell r="J395">
            <v>0</v>
          </cell>
          <cell r="K395">
            <v>0</v>
          </cell>
          <cell r="Q395">
            <v>0</v>
          </cell>
          <cell r="R395">
            <v>0</v>
          </cell>
          <cell r="S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45644</v>
          </cell>
          <cell r="C396">
            <v>452068</v>
          </cell>
          <cell r="D396">
            <v>1</v>
          </cell>
          <cell r="I396">
            <v>4</v>
          </cell>
          <cell r="J396">
            <v>0</v>
          </cell>
          <cell r="K396">
            <v>0</v>
          </cell>
          <cell r="Q396">
            <v>1</v>
          </cell>
          <cell r="R396">
            <v>0</v>
          </cell>
          <cell r="S396">
            <v>1</v>
          </cell>
          <cell r="V396">
            <v>4</v>
          </cell>
          <cell r="W396">
            <v>0</v>
          </cell>
          <cell r="X396">
            <v>0</v>
          </cell>
          <cell r="Y396">
            <v>1</v>
          </cell>
          <cell r="Z396">
            <v>0</v>
          </cell>
        </row>
        <row r="397">
          <cell r="A397">
            <v>45644</v>
          </cell>
          <cell r="C397">
            <v>454028</v>
          </cell>
          <cell r="D397">
            <v>1</v>
          </cell>
          <cell r="I397">
            <v>1</v>
          </cell>
          <cell r="J397">
            <v>241</v>
          </cell>
          <cell r="K397">
            <v>40</v>
          </cell>
          <cell r="Q397">
            <v>1</v>
          </cell>
          <cell r="R397">
            <v>1</v>
          </cell>
          <cell r="S397">
            <v>0</v>
          </cell>
          <cell r="V397">
            <v>4</v>
          </cell>
          <cell r="Y397">
            <v>32408</v>
          </cell>
          <cell r="Z397">
            <v>28686</v>
          </cell>
        </row>
        <row r="398">
          <cell r="A398">
            <v>45645</v>
          </cell>
          <cell r="C398">
            <v>452017</v>
          </cell>
          <cell r="D398">
            <v>6</v>
          </cell>
          <cell r="S398">
            <v>0</v>
          </cell>
        </row>
        <row r="399">
          <cell r="A399">
            <v>45646</v>
          </cell>
          <cell r="C399">
            <v>452025</v>
          </cell>
          <cell r="D399">
            <v>6</v>
          </cell>
          <cell r="J399">
            <v>0</v>
          </cell>
          <cell r="K399">
            <v>0</v>
          </cell>
          <cell r="Q399">
            <v>0</v>
          </cell>
          <cell r="R399">
            <v>0</v>
          </cell>
          <cell r="S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45647</v>
          </cell>
          <cell r="C400">
            <v>454028</v>
          </cell>
          <cell r="D400">
            <v>1</v>
          </cell>
          <cell r="I400">
            <v>3</v>
          </cell>
          <cell r="J400">
            <v>19</v>
          </cell>
          <cell r="K400">
            <v>0</v>
          </cell>
          <cell r="Q400">
            <v>1</v>
          </cell>
          <cell r="S400">
            <v>1</v>
          </cell>
          <cell r="V400">
            <v>6</v>
          </cell>
          <cell r="Y400">
            <v>1085</v>
          </cell>
          <cell r="Z400">
            <v>834</v>
          </cell>
        </row>
        <row r="401">
          <cell r="A401">
            <v>45647</v>
          </cell>
          <cell r="C401">
            <v>452033</v>
          </cell>
          <cell r="D401">
            <v>1</v>
          </cell>
          <cell r="I401">
            <v>1</v>
          </cell>
          <cell r="J401">
            <v>105</v>
          </cell>
          <cell r="K401">
            <v>10</v>
          </cell>
          <cell r="Q401">
            <v>1</v>
          </cell>
          <cell r="R401">
            <v>1</v>
          </cell>
          <cell r="S401">
            <v>0</v>
          </cell>
          <cell r="V401">
            <v>2</v>
          </cell>
          <cell r="W401">
            <v>0</v>
          </cell>
          <cell r="X401">
            <v>0</v>
          </cell>
          <cell r="Y401">
            <v>20566</v>
          </cell>
          <cell r="Z401">
            <v>5766</v>
          </cell>
        </row>
        <row r="402">
          <cell r="A402">
            <v>45648</v>
          </cell>
          <cell r="C402">
            <v>452017</v>
          </cell>
          <cell r="D402">
            <v>6</v>
          </cell>
          <cell r="S402">
            <v>0</v>
          </cell>
        </row>
        <row r="403">
          <cell r="A403">
            <v>45649</v>
          </cell>
          <cell r="C403">
            <v>452017</v>
          </cell>
          <cell r="D403">
            <v>1</v>
          </cell>
          <cell r="I403">
            <v>4</v>
          </cell>
          <cell r="S403">
            <v>0</v>
          </cell>
        </row>
        <row r="404">
          <cell r="A404">
            <v>45649</v>
          </cell>
          <cell r="C404">
            <v>454290</v>
          </cell>
          <cell r="D404">
            <v>2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Y404">
            <v>0</v>
          </cell>
        </row>
        <row r="405">
          <cell r="A405">
            <v>45649</v>
          </cell>
          <cell r="C405">
            <v>452092</v>
          </cell>
          <cell r="D405">
            <v>6</v>
          </cell>
          <cell r="S405">
            <v>0</v>
          </cell>
        </row>
        <row r="406">
          <cell r="A406">
            <v>45649</v>
          </cell>
          <cell r="C406">
            <v>452017</v>
          </cell>
          <cell r="D406">
            <v>1</v>
          </cell>
          <cell r="I406">
            <v>3</v>
          </cell>
          <cell r="J406">
            <v>2</v>
          </cell>
          <cell r="Q406">
            <v>1</v>
          </cell>
          <cell r="S406">
            <v>1</v>
          </cell>
          <cell r="V406">
            <v>1</v>
          </cell>
          <cell r="Y406">
            <v>400</v>
          </cell>
          <cell r="Z406">
            <v>387</v>
          </cell>
        </row>
        <row r="407">
          <cell r="A407">
            <v>45650</v>
          </cell>
          <cell r="C407">
            <v>452050</v>
          </cell>
          <cell r="D407">
            <v>1</v>
          </cell>
          <cell r="I407">
            <v>1</v>
          </cell>
          <cell r="J407">
            <v>81</v>
          </cell>
          <cell r="K407">
            <v>3</v>
          </cell>
          <cell r="S407">
            <v>0</v>
          </cell>
          <cell r="Y407">
            <v>4406</v>
          </cell>
          <cell r="Z407">
            <v>4097</v>
          </cell>
        </row>
        <row r="408">
          <cell r="A408">
            <v>45650</v>
          </cell>
          <cell r="C408">
            <v>452025</v>
          </cell>
          <cell r="D408">
            <v>1</v>
          </cell>
          <cell r="I408">
            <v>1</v>
          </cell>
          <cell r="J408">
            <v>295</v>
          </cell>
          <cell r="K408">
            <v>0</v>
          </cell>
          <cell r="Q408">
            <v>1</v>
          </cell>
          <cell r="R408">
            <v>1</v>
          </cell>
          <cell r="S408">
            <v>0</v>
          </cell>
          <cell r="V408">
            <v>2</v>
          </cell>
          <cell r="W408">
            <v>0</v>
          </cell>
          <cell r="X408">
            <v>0</v>
          </cell>
          <cell r="Y408">
            <v>7104</v>
          </cell>
          <cell r="Z408">
            <v>6212</v>
          </cell>
        </row>
        <row r="409">
          <cell r="A409">
            <v>45650</v>
          </cell>
          <cell r="C409">
            <v>452017</v>
          </cell>
          <cell r="D409">
            <v>1</v>
          </cell>
          <cell r="I409">
            <v>3</v>
          </cell>
          <cell r="J409">
            <v>51</v>
          </cell>
          <cell r="Q409">
            <v>1</v>
          </cell>
          <cell r="S409">
            <v>1</v>
          </cell>
          <cell r="V409">
            <v>2</v>
          </cell>
          <cell r="X409">
            <v>2</v>
          </cell>
          <cell r="Y409">
            <v>4509</v>
          </cell>
          <cell r="Z409">
            <v>4406</v>
          </cell>
        </row>
        <row r="410">
          <cell r="A410">
            <v>45650</v>
          </cell>
          <cell r="C410">
            <v>454419</v>
          </cell>
          <cell r="D410">
            <v>6</v>
          </cell>
          <cell r="Q410">
            <v>0</v>
          </cell>
          <cell r="S410">
            <v>0</v>
          </cell>
          <cell r="W410">
            <v>0</v>
          </cell>
          <cell r="X410">
            <v>0</v>
          </cell>
          <cell r="Y410">
            <v>0</v>
          </cell>
        </row>
        <row r="411">
          <cell r="A411">
            <v>45651</v>
          </cell>
          <cell r="C411">
            <v>452025</v>
          </cell>
          <cell r="D411">
            <v>1</v>
          </cell>
          <cell r="I411">
            <v>1</v>
          </cell>
          <cell r="J411">
            <v>110</v>
          </cell>
          <cell r="K411">
            <v>0</v>
          </cell>
          <cell r="Q411">
            <v>1</v>
          </cell>
          <cell r="R411">
            <v>1</v>
          </cell>
          <cell r="S411">
            <v>0</v>
          </cell>
          <cell r="V411">
            <v>1</v>
          </cell>
          <cell r="W411">
            <v>0</v>
          </cell>
          <cell r="X411">
            <v>0</v>
          </cell>
          <cell r="Y411">
            <v>2060</v>
          </cell>
          <cell r="Z411">
            <v>1891</v>
          </cell>
        </row>
        <row r="412">
          <cell r="A412">
            <v>45651</v>
          </cell>
          <cell r="C412">
            <v>453838</v>
          </cell>
          <cell r="D412">
            <v>1</v>
          </cell>
          <cell r="J412">
            <v>120</v>
          </cell>
          <cell r="K412">
            <v>17</v>
          </cell>
          <cell r="Q412">
            <v>1</v>
          </cell>
          <cell r="R412">
            <v>1</v>
          </cell>
          <cell r="S412">
            <v>0</v>
          </cell>
          <cell r="V412">
            <v>1</v>
          </cell>
          <cell r="Y412">
            <v>1282</v>
          </cell>
          <cell r="Z412">
            <v>1128</v>
          </cell>
        </row>
        <row r="413">
          <cell r="A413">
            <v>45652</v>
          </cell>
          <cell r="C413">
            <v>452050</v>
          </cell>
          <cell r="D413">
            <v>1</v>
          </cell>
          <cell r="I413">
            <v>1</v>
          </cell>
          <cell r="J413">
            <v>15</v>
          </cell>
          <cell r="S413">
            <v>0</v>
          </cell>
        </row>
        <row r="414">
          <cell r="A414">
            <v>45653</v>
          </cell>
          <cell r="C414">
            <v>453412</v>
          </cell>
          <cell r="D414">
            <v>1</v>
          </cell>
          <cell r="I414">
            <v>4</v>
          </cell>
          <cell r="J414">
            <v>0</v>
          </cell>
          <cell r="K414">
            <v>0</v>
          </cell>
          <cell r="Q414">
            <v>0</v>
          </cell>
          <cell r="R414">
            <v>0</v>
          </cell>
          <cell r="S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1</v>
          </cell>
          <cell r="Z414">
            <v>0</v>
          </cell>
        </row>
        <row r="415">
          <cell r="A415">
            <v>45653</v>
          </cell>
          <cell r="C415">
            <v>452025</v>
          </cell>
          <cell r="D415">
            <v>1</v>
          </cell>
          <cell r="I415">
            <v>3</v>
          </cell>
          <cell r="J415">
            <v>0</v>
          </cell>
          <cell r="K415">
            <v>14</v>
          </cell>
          <cell r="Q415">
            <v>1</v>
          </cell>
          <cell r="R415">
            <v>0</v>
          </cell>
          <cell r="S415">
            <v>1</v>
          </cell>
          <cell r="V415">
            <v>2</v>
          </cell>
          <cell r="W415">
            <v>0</v>
          </cell>
          <cell r="X415">
            <v>0</v>
          </cell>
          <cell r="Y415">
            <v>450</v>
          </cell>
          <cell r="Z415">
            <v>424</v>
          </cell>
        </row>
        <row r="416">
          <cell r="A416">
            <v>45654</v>
          </cell>
          <cell r="C416">
            <v>452068</v>
          </cell>
          <cell r="D416">
            <v>6</v>
          </cell>
          <cell r="J416">
            <v>0</v>
          </cell>
          <cell r="K416">
            <v>0</v>
          </cell>
          <cell r="Q416">
            <v>0</v>
          </cell>
          <cell r="R416">
            <v>0</v>
          </cell>
          <cell r="S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</v>
          </cell>
          <cell r="Z416">
            <v>0</v>
          </cell>
        </row>
        <row r="417">
          <cell r="A417">
            <v>45654</v>
          </cell>
          <cell r="C417">
            <v>454214</v>
          </cell>
          <cell r="D417">
            <v>6</v>
          </cell>
          <cell r="J417">
            <v>0</v>
          </cell>
          <cell r="K417">
            <v>0</v>
          </cell>
          <cell r="Q417">
            <v>0</v>
          </cell>
          <cell r="R417">
            <v>0</v>
          </cell>
          <cell r="S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45656</v>
          </cell>
          <cell r="C418">
            <v>452050</v>
          </cell>
          <cell r="D418">
            <v>6</v>
          </cell>
          <cell r="S418">
            <v>0</v>
          </cell>
          <cell r="Y418">
            <v>168</v>
          </cell>
        </row>
        <row r="419">
          <cell r="A419">
            <v>45656</v>
          </cell>
          <cell r="C419">
            <v>452092</v>
          </cell>
          <cell r="D419">
            <v>6</v>
          </cell>
          <cell r="S419">
            <v>0</v>
          </cell>
        </row>
        <row r="420">
          <cell r="A420">
            <v>45657</v>
          </cell>
          <cell r="C420">
            <v>454044</v>
          </cell>
          <cell r="D420">
            <v>3</v>
          </cell>
          <cell r="J420">
            <v>0</v>
          </cell>
          <cell r="K420">
            <v>0</v>
          </cell>
          <cell r="S420">
            <v>0</v>
          </cell>
          <cell r="W420">
            <v>1</v>
          </cell>
          <cell r="Y420">
            <v>110</v>
          </cell>
        </row>
        <row r="421">
          <cell r="A421">
            <v>45657</v>
          </cell>
          <cell r="C421">
            <v>452025</v>
          </cell>
          <cell r="D421">
            <v>1</v>
          </cell>
          <cell r="I421">
            <v>1</v>
          </cell>
          <cell r="J421">
            <v>186</v>
          </cell>
          <cell r="K421">
            <v>8</v>
          </cell>
          <cell r="Q421">
            <v>1</v>
          </cell>
          <cell r="R421">
            <v>0</v>
          </cell>
          <cell r="S421">
            <v>1</v>
          </cell>
          <cell r="V421">
            <v>4</v>
          </cell>
          <cell r="W421">
            <v>0</v>
          </cell>
          <cell r="X421">
            <v>0</v>
          </cell>
          <cell r="Y421">
            <v>4759</v>
          </cell>
          <cell r="Z421">
            <v>3421</v>
          </cell>
        </row>
        <row r="422">
          <cell r="A422">
            <v>45657</v>
          </cell>
          <cell r="C422">
            <v>452017</v>
          </cell>
          <cell r="D422">
            <v>6</v>
          </cell>
          <cell r="S422">
            <v>0</v>
          </cell>
        </row>
      </sheetData>
      <sheetData sheetId="4">
        <row r="2">
          <cell r="E2">
            <v>37</v>
          </cell>
          <cell r="F2">
            <v>9</v>
          </cell>
          <cell r="G2">
            <v>4</v>
          </cell>
          <cell r="H2">
            <v>8</v>
          </cell>
          <cell r="I2">
            <v>0</v>
          </cell>
          <cell r="J2">
            <v>5</v>
          </cell>
          <cell r="K2">
            <v>1</v>
          </cell>
          <cell r="L2">
            <v>1</v>
          </cell>
          <cell r="M2">
            <v>3</v>
          </cell>
          <cell r="N2">
            <v>1</v>
          </cell>
          <cell r="O2">
            <v>1</v>
          </cell>
          <cell r="P2">
            <v>0</v>
          </cell>
          <cell r="Q2">
            <v>4</v>
          </cell>
        </row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11</v>
          </cell>
          <cell r="F4">
            <v>2</v>
          </cell>
          <cell r="G4">
            <v>2</v>
          </cell>
          <cell r="H4">
            <v>2</v>
          </cell>
          <cell r="I4">
            <v>0</v>
          </cell>
          <cell r="J4">
            <v>1</v>
          </cell>
          <cell r="K4">
            <v>1</v>
          </cell>
          <cell r="L4">
            <v>0</v>
          </cell>
          <cell r="M4">
            <v>0</v>
          </cell>
          <cell r="N4">
            <v>1</v>
          </cell>
          <cell r="O4">
            <v>0</v>
          </cell>
          <cell r="P4">
            <v>2</v>
          </cell>
          <cell r="Q4">
            <v>0</v>
          </cell>
        </row>
        <row r="5">
          <cell r="E5">
            <v>49</v>
          </cell>
          <cell r="F5">
            <v>17</v>
          </cell>
          <cell r="G5">
            <v>8</v>
          </cell>
          <cell r="H5">
            <v>4</v>
          </cell>
          <cell r="I5">
            <v>1</v>
          </cell>
          <cell r="J5">
            <v>6</v>
          </cell>
          <cell r="K5">
            <v>1</v>
          </cell>
          <cell r="L5">
            <v>0</v>
          </cell>
          <cell r="M5">
            <v>8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</row>
        <row r="6">
          <cell r="E6">
            <v>8</v>
          </cell>
          <cell r="F6">
            <v>4</v>
          </cell>
          <cell r="G6">
            <v>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4</v>
          </cell>
          <cell r="F11">
            <v>0</v>
          </cell>
          <cell r="G11">
            <v>1</v>
          </cell>
          <cell r="H11">
            <v>1</v>
          </cell>
          <cell r="I11">
            <v>0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3</v>
          </cell>
          <cell r="F13">
            <v>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</row>
        <row r="14">
          <cell r="E14">
            <v>6</v>
          </cell>
          <cell r="F14">
            <v>0</v>
          </cell>
          <cell r="G14">
            <v>1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E20">
            <v>3</v>
          </cell>
          <cell r="F20">
            <v>1</v>
          </cell>
          <cell r="G20">
            <v>0</v>
          </cell>
          <cell r="H20">
            <v>1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E24">
            <v>15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2</v>
          </cell>
          <cell r="M24">
            <v>0</v>
          </cell>
          <cell r="N24">
            <v>3</v>
          </cell>
          <cell r="O24">
            <v>1</v>
          </cell>
          <cell r="P24">
            <v>2</v>
          </cell>
          <cell r="Q24">
            <v>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>
            <v>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>
            <v>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6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1</v>
          </cell>
          <cell r="K30">
            <v>0</v>
          </cell>
          <cell r="L30">
            <v>2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1</v>
          </cell>
        </row>
        <row r="31">
          <cell r="E31">
            <v>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</v>
          </cell>
          <cell r="M31">
            <v>1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>
            <v>1</v>
          </cell>
          <cell r="F33">
            <v>0</v>
          </cell>
          <cell r="G33">
            <v>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>
            <v>2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E57">
            <v>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</row>
        <row r="58"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E113">
            <v>3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E120">
            <v>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E123">
            <v>2</v>
          </cell>
          <cell r="F123">
            <v>0</v>
          </cell>
          <cell r="G123">
            <v>0</v>
          </cell>
          <cell r="H123">
            <v>0</v>
          </cell>
          <cell r="I123">
            <v>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E133">
            <v>10</v>
          </cell>
          <cell r="F133">
            <v>1</v>
          </cell>
          <cell r="G133">
            <v>3</v>
          </cell>
          <cell r="H133">
            <v>1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1</v>
          </cell>
          <cell r="O133">
            <v>0</v>
          </cell>
          <cell r="P133">
            <v>1</v>
          </cell>
          <cell r="Q133">
            <v>2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E140">
            <v>4</v>
          </cell>
          <cell r="F140">
            <v>1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E142">
            <v>4</v>
          </cell>
          <cell r="F142">
            <v>2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E147">
            <v>2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</v>
          </cell>
          <cell r="P147">
            <v>1</v>
          </cell>
          <cell r="Q147">
            <v>0</v>
          </cell>
        </row>
        <row r="148">
          <cell r="E148">
            <v>3</v>
          </cell>
          <cell r="F148">
            <v>0</v>
          </cell>
          <cell r="G148">
            <v>0</v>
          </cell>
          <cell r="H148">
            <v>1</v>
          </cell>
          <cell r="I148">
            <v>1</v>
          </cell>
          <cell r="J148">
            <v>0</v>
          </cell>
          <cell r="K148">
            <v>0</v>
          </cell>
          <cell r="L148">
            <v>1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E241">
            <v>5</v>
          </cell>
          <cell r="F241">
            <v>1</v>
          </cell>
          <cell r="G241">
            <v>1</v>
          </cell>
          <cell r="H241">
            <v>2</v>
          </cell>
          <cell r="I241">
            <v>1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E242">
            <v>8</v>
          </cell>
          <cell r="F242">
            <v>1</v>
          </cell>
          <cell r="G242">
            <v>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2</v>
          </cell>
          <cell r="M242">
            <v>2</v>
          </cell>
          <cell r="N242">
            <v>0</v>
          </cell>
          <cell r="O242">
            <v>0</v>
          </cell>
          <cell r="P242">
            <v>1</v>
          </cell>
          <cell r="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E250">
            <v>1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E341">
            <v>1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E342">
            <v>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E346">
            <v>1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1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E350">
            <v>1</v>
          </cell>
          <cell r="F350">
            <v>0</v>
          </cell>
          <cell r="G350">
            <v>0</v>
          </cell>
          <cell r="H350">
            <v>0</v>
          </cell>
          <cell r="I350">
            <v>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E352">
            <v>6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2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0</v>
          </cell>
          <cell r="Q352">
            <v>0</v>
          </cell>
        </row>
        <row r="353">
          <cell r="E353">
            <v>12</v>
          </cell>
          <cell r="F353">
            <v>5</v>
          </cell>
          <cell r="G353">
            <v>0</v>
          </cell>
          <cell r="H353">
            <v>1</v>
          </cell>
          <cell r="I353">
            <v>0</v>
          </cell>
          <cell r="J353">
            <v>1</v>
          </cell>
          <cell r="K353">
            <v>0</v>
          </cell>
          <cell r="L353">
            <v>0</v>
          </cell>
          <cell r="M353">
            <v>1</v>
          </cell>
          <cell r="N353">
            <v>0</v>
          </cell>
          <cell r="O353">
            <v>0</v>
          </cell>
          <cell r="P353">
            <v>1</v>
          </cell>
          <cell r="Q353">
            <v>3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E355">
            <v>6</v>
          </cell>
          <cell r="F355">
            <v>2</v>
          </cell>
          <cell r="G355">
            <v>0</v>
          </cell>
          <cell r="H355">
            <v>0</v>
          </cell>
          <cell r="I355">
            <v>1</v>
          </cell>
          <cell r="J355">
            <v>1</v>
          </cell>
          <cell r="K355">
            <v>0</v>
          </cell>
          <cell r="L355">
            <v>1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E356">
            <v>3</v>
          </cell>
          <cell r="F356">
            <v>0</v>
          </cell>
          <cell r="G356">
            <v>1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E358">
            <v>1</v>
          </cell>
          <cell r="F358">
            <v>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E359">
            <v>5</v>
          </cell>
          <cell r="F359">
            <v>1</v>
          </cell>
          <cell r="G359">
            <v>1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</v>
          </cell>
          <cell r="O359">
            <v>0</v>
          </cell>
          <cell r="P359">
            <v>0</v>
          </cell>
          <cell r="Q359">
            <v>1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E361">
            <v>1</v>
          </cell>
          <cell r="F361">
            <v>1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E362">
            <v>2</v>
          </cell>
          <cell r="F362">
            <v>1</v>
          </cell>
          <cell r="G362">
            <v>0</v>
          </cell>
          <cell r="H362">
            <v>0</v>
          </cell>
          <cell r="I362">
            <v>1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E367">
            <v>3</v>
          </cell>
          <cell r="F367">
            <v>0</v>
          </cell>
          <cell r="G367">
            <v>1</v>
          </cell>
          <cell r="H367">
            <v>0</v>
          </cell>
          <cell r="I367">
            <v>0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1</v>
          </cell>
          <cell r="Q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E375">
            <v>3</v>
          </cell>
          <cell r="F375">
            <v>0</v>
          </cell>
          <cell r="G375">
            <v>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1</v>
          </cell>
          <cell r="N375">
            <v>1</v>
          </cell>
          <cell r="O375">
            <v>0</v>
          </cell>
          <cell r="P375">
            <v>0</v>
          </cell>
          <cell r="Q375">
            <v>0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E377">
            <v>1</v>
          </cell>
          <cell r="F377">
            <v>0</v>
          </cell>
          <cell r="G377">
            <v>0</v>
          </cell>
          <cell r="H377">
            <v>0</v>
          </cell>
          <cell r="I377">
            <v>1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E387">
            <v>1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</row>
        <row r="419"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</row>
        <row r="421"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E428">
            <v>1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</v>
          </cell>
        </row>
        <row r="429"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</row>
        <row r="430">
          <cell r="E430">
            <v>2</v>
          </cell>
          <cell r="F430">
            <v>0</v>
          </cell>
          <cell r="G430">
            <v>0</v>
          </cell>
          <cell r="H430">
            <v>2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E432">
            <v>71</v>
          </cell>
          <cell r="F432">
            <v>14</v>
          </cell>
          <cell r="G432">
            <v>5</v>
          </cell>
          <cell r="H432">
            <v>5</v>
          </cell>
          <cell r="I432">
            <v>5</v>
          </cell>
          <cell r="J432">
            <v>9</v>
          </cell>
          <cell r="K432">
            <v>2</v>
          </cell>
          <cell r="L432">
            <v>3</v>
          </cell>
          <cell r="M432">
            <v>3</v>
          </cell>
          <cell r="N432">
            <v>5</v>
          </cell>
          <cell r="O432">
            <v>4</v>
          </cell>
          <cell r="P432">
            <v>2</v>
          </cell>
          <cell r="Q432">
            <v>14</v>
          </cell>
        </row>
        <row r="433">
          <cell r="E433">
            <v>80</v>
          </cell>
          <cell r="F433">
            <v>16</v>
          </cell>
          <cell r="G433">
            <v>9</v>
          </cell>
          <cell r="H433">
            <v>5</v>
          </cell>
          <cell r="I433">
            <v>1</v>
          </cell>
          <cell r="J433">
            <v>6</v>
          </cell>
          <cell r="K433">
            <v>4</v>
          </cell>
          <cell r="L433">
            <v>6</v>
          </cell>
          <cell r="M433">
            <v>13</v>
          </cell>
          <cell r="N433">
            <v>3</v>
          </cell>
          <cell r="O433">
            <v>5</v>
          </cell>
          <cell r="P433">
            <v>6</v>
          </cell>
          <cell r="Q433">
            <v>6</v>
          </cell>
        </row>
      </sheetData>
      <sheetData sheetId="5">
        <row r="6">
          <cell r="C6">
            <v>7</v>
          </cell>
          <cell r="D6">
            <v>14</v>
          </cell>
          <cell r="E6">
            <v>5</v>
          </cell>
          <cell r="G6">
            <v>17</v>
          </cell>
        </row>
        <row r="7">
          <cell r="C7">
            <v>4</v>
          </cell>
          <cell r="D7">
            <v>7</v>
          </cell>
          <cell r="E7">
            <v>1</v>
          </cell>
          <cell r="G7">
            <v>6</v>
          </cell>
        </row>
        <row r="8">
          <cell r="C8">
            <v>5</v>
          </cell>
          <cell r="D8">
            <v>5</v>
          </cell>
          <cell r="E8">
            <v>1</v>
          </cell>
          <cell r="G8">
            <v>14</v>
          </cell>
        </row>
        <row r="9">
          <cell r="C9">
            <v>5</v>
          </cell>
          <cell r="D9">
            <v>7</v>
          </cell>
          <cell r="E9">
            <v>1</v>
          </cell>
          <cell r="G9">
            <v>9</v>
          </cell>
        </row>
        <row r="10">
          <cell r="C10">
            <v>13</v>
          </cell>
          <cell r="D10">
            <v>10</v>
          </cell>
          <cell r="E10">
            <v>1</v>
          </cell>
          <cell r="G10">
            <v>12</v>
          </cell>
        </row>
        <row r="11">
          <cell r="C11">
            <v>5</v>
          </cell>
          <cell r="D11">
            <v>8</v>
          </cell>
          <cell r="E11">
            <v>0</v>
          </cell>
          <cell r="G11">
            <v>7</v>
          </cell>
        </row>
        <row r="13">
          <cell r="C13">
            <v>8</v>
          </cell>
          <cell r="D13">
            <v>3</v>
          </cell>
          <cell r="E13">
            <v>0</v>
          </cell>
          <cell r="G13">
            <v>4</v>
          </cell>
        </row>
        <row r="14">
          <cell r="C14">
            <v>7</v>
          </cell>
          <cell r="D14">
            <v>6</v>
          </cell>
          <cell r="E14">
            <v>3</v>
          </cell>
          <cell r="G14">
            <v>4</v>
          </cell>
        </row>
        <row r="15">
          <cell r="C15">
            <v>3</v>
          </cell>
          <cell r="D15">
            <v>4</v>
          </cell>
          <cell r="E15">
            <v>0</v>
          </cell>
          <cell r="G15">
            <v>3</v>
          </cell>
        </row>
        <row r="16">
          <cell r="C16">
            <v>5</v>
          </cell>
          <cell r="D16">
            <v>6</v>
          </cell>
          <cell r="E16">
            <v>1</v>
          </cell>
          <cell r="G16">
            <v>8</v>
          </cell>
        </row>
        <row r="17">
          <cell r="C17">
            <v>6</v>
          </cell>
          <cell r="D17">
            <v>5</v>
          </cell>
          <cell r="E17">
            <v>0</v>
          </cell>
          <cell r="G17">
            <v>5</v>
          </cell>
        </row>
        <row r="18">
          <cell r="C18">
            <v>10</v>
          </cell>
          <cell r="D18">
            <v>20</v>
          </cell>
          <cell r="E18">
            <v>0</v>
          </cell>
          <cell r="G18">
            <v>14</v>
          </cell>
        </row>
      </sheetData>
      <sheetData sheetId="6">
        <row r="3">
          <cell r="A3">
            <v>452017</v>
          </cell>
        </row>
        <row r="4">
          <cell r="A4">
            <v>452025</v>
          </cell>
        </row>
        <row r="5">
          <cell r="A5">
            <v>452033</v>
          </cell>
        </row>
        <row r="6">
          <cell r="A6">
            <v>452041</v>
          </cell>
        </row>
        <row r="7">
          <cell r="A7">
            <v>452050</v>
          </cell>
        </row>
        <row r="8">
          <cell r="A8">
            <v>452068</v>
          </cell>
        </row>
        <row r="9">
          <cell r="A9">
            <v>452076</v>
          </cell>
        </row>
        <row r="10">
          <cell r="A10">
            <v>452084</v>
          </cell>
        </row>
        <row r="11">
          <cell r="A11">
            <v>452092</v>
          </cell>
        </row>
        <row r="12">
          <cell r="A12">
            <v>453412</v>
          </cell>
        </row>
        <row r="13">
          <cell r="A13">
            <v>453617</v>
          </cell>
        </row>
        <row r="14">
          <cell r="A14">
            <v>453820</v>
          </cell>
        </row>
        <row r="15">
          <cell r="A15">
            <v>453838</v>
          </cell>
        </row>
        <row r="16">
          <cell r="A16">
            <v>454010</v>
          </cell>
        </row>
        <row r="17">
          <cell r="A17">
            <v>454028</v>
          </cell>
        </row>
        <row r="18">
          <cell r="A18">
            <v>454036</v>
          </cell>
        </row>
        <row r="19">
          <cell r="A19">
            <v>454044</v>
          </cell>
        </row>
        <row r="20">
          <cell r="A20">
            <v>454052</v>
          </cell>
        </row>
        <row r="21">
          <cell r="A21">
            <v>454061</v>
          </cell>
        </row>
        <row r="22">
          <cell r="A22">
            <v>454214</v>
          </cell>
        </row>
        <row r="23">
          <cell r="A23">
            <v>454290</v>
          </cell>
        </row>
        <row r="24">
          <cell r="A24">
            <v>454303</v>
          </cell>
        </row>
        <row r="25">
          <cell r="A25">
            <v>454311</v>
          </cell>
        </row>
        <row r="26">
          <cell r="A26">
            <v>454419</v>
          </cell>
        </row>
        <row r="27">
          <cell r="A27">
            <v>454427</v>
          </cell>
        </row>
        <row r="28">
          <cell r="A28">
            <v>454435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19BF-5806-4A81-A1BA-D46CAE25DC07}">
  <dimension ref="A1:Y75"/>
  <sheetViews>
    <sheetView showGridLines="0" showOutlineSymbols="0" zoomScale="70" zoomScaleNormal="70" zoomScaleSheetLayoutView="55" workbookViewId="0">
      <selection activeCell="A2" sqref="A2"/>
    </sheetView>
  </sheetViews>
  <sheetFormatPr defaultColWidth="11.33203125" defaultRowHeight="12" x14ac:dyDescent="0.15"/>
  <cols>
    <col min="1" max="1" width="11.6640625" style="3" customWidth="1"/>
    <col min="2" max="10" width="6.6640625" style="3" customWidth="1"/>
    <col min="11" max="12" width="3.58203125" style="3" customWidth="1"/>
    <col min="13" max="13" width="6.6640625" style="3" customWidth="1"/>
    <col min="14" max="14" width="11.5" style="3" customWidth="1"/>
    <col min="15" max="16" width="6" style="3" customWidth="1"/>
    <col min="17" max="17" width="10.33203125" style="3" customWidth="1"/>
    <col min="18" max="18" width="11.33203125" style="3" customWidth="1"/>
    <col min="19" max="25" width="8.83203125" style="4" customWidth="1"/>
    <col min="26" max="16384" width="11.33203125" style="3"/>
  </cols>
  <sheetData>
    <row r="1" spans="1:25" s="5" customFormat="1" ht="25.5" customHeight="1" x14ac:dyDescent="0.3">
      <c r="A1" s="82" t="s">
        <v>165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S1" s="6"/>
      <c r="T1" s="6"/>
      <c r="U1" s="6"/>
      <c r="V1" s="6"/>
      <c r="W1" s="6"/>
      <c r="X1" s="6"/>
      <c r="Y1" s="6"/>
    </row>
    <row r="2" spans="1:25" s="1" customFormat="1" ht="45" customHeight="1" x14ac:dyDescent="0.25">
      <c r="A2" s="65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S2" s="2"/>
      <c r="T2" s="2"/>
      <c r="U2" s="2"/>
      <c r="V2" s="2"/>
      <c r="W2" s="2"/>
      <c r="X2" s="2"/>
      <c r="Y2" s="2"/>
    </row>
    <row r="3" spans="1:25" s="1" customFormat="1" ht="27" customHeight="1" x14ac:dyDescent="0.15">
      <c r="A3" s="9" t="s">
        <v>0</v>
      </c>
      <c r="B3" s="10" t="s">
        <v>15</v>
      </c>
      <c r="C3" s="11"/>
      <c r="D3" s="11"/>
      <c r="E3" s="11"/>
      <c r="F3" s="11"/>
      <c r="G3" s="11"/>
      <c r="H3" s="10" t="s">
        <v>16</v>
      </c>
      <c r="I3" s="11"/>
      <c r="J3" s="11"/>
      <c r="K3" s="11"/>
      <c r="L3" s="11"/>
      <c r="M3" s="11"/>
      <c r="N3" s="12" t="s">
        <v>17</v>
      </c>
      <c r="O3" s="13"/>
      <c r="P3" s="13"/>
      <c r="Q3" s="13"/>
      <c r="S3" s="2"/>
      <c r="T3" s="2"/>
      <c r="U3" s="2"/>
      <c r="V3" s="2"/>
      <c r="W3" s="2"/>
      <c r="X3" s="2"/>
      <c r="Y3" s="2"/>
    </row>
    <row r="4" spans="1:25" s="1" customFormat="1" ht="27" customHeight="1" x14ac:dyDescent="0.15">
      <c r="A4" s="14" t="s">
        <v>1</v>
      </c>
      <c r="B4" s="15" t="s">
        <v>2</v>
      </c>
      <c r="C4" s="15" t="s">
        <v>3</v>
      </c>
      <c r="D4" s="15" t="s">
        <v>4</v>
      </c>
      <c r="E4" s="22" t="s">
        <v>5</v>
      </c>
      <c r="F4" s="23" t="s">
        <v>6</v>
      </c>
      <c r="G4" s="15" t="s">
        <v>7</v>
      </c>
      <c r="H4" s="15" t="s">
        <v>2</v>
      </c>
      <c r="I4" s="15" t="s">
        <v>22</v>
      </c>
      <c r="J4" s="23" t="s">
        <v>8</v>
      </c>
      <c r="K4" s="93" t="s">
        <v>9</v>
      </c>
      <c r="L4" s="103"/>
      <c r="M4" s="15" t="s">
        <v>10</v>
      </c>
      <c r="N4" s="23" t="s">
        <v>12</v>
      </c>
      <c r="O4" s="89" t="s">
        <v>13</v>
      </c>
      <c r="P4" s="90"/>
      <c r="Q4" s="15" t="s">
        <v>11</v>
      </c>
      <c r="S4" s="2"/>
      <c r="T4" s="2"/>
      <c r="U4" s="2"/>
      <c r="V4" s="2"/>
      <c r="W4" s="2"/>
      <c r="X4" s="2"/>
      <c r="Y4" s="2"/>
    </row>
    <row r="5" spans="1:25" s="1" customFormat="1" ht="24.75" customHeight="1" x14ac:dyDescent="0.15">
      <c r="A5" s="16"/>
      <c r="B5" s="63" t="s">
        <v>18</v>
      </c>
      <c r="C5" s="63" t="s">
        <v>18</v>
      </c>
      <c r="D5" s="63" t="s">
        <v>18</v>
      </c>
      <c r="E5" s="63" t="s">
        <v>18</v>
      </c>
      <c r="F5" s="63" t="s">
        <v>18</v>
      </c>
      <c r="G5" s="64" t="s">
        <v>18</v>
      </c>
      <c r="H5" s="63" t="s">
        <v>19</v>
      </c>
      <c r="I5" s="63" t="s">
        <v>19</v>
      </c>
      <c r="J5" s="63" t="s">
        <v>19</v>
      </c>
      <c r="K5" s="85" t="s">
        <v>19</v>
      </c>
      <c r="L5" s="85"/>
      <c r="M5" s="64" t="s">
        <v>19</v>
      </c>
      <c r="N5" s="63" t="s">
        <v>20</v>
      </c>
      <c r="O5" s="85" t="s">
        <v>20</v>
      </c>
      <c r="P5" s="85"/>
      <c r="Q5" s="63" t="s">
        <v>21</v>
      </c>
      <c r="S5" s="2"/>
      <c r="T5" s="2"/>
      <c r="U5" s="2"/>
      <c r="V5" s="2"/>
      <c r="W5" s="2"/>
      <c r="X5" s="2"/>
      <c r="Y5" s="2"/>
    </row>
    <row r="6" spans="1:25" ht="24.75" customHeight="1" x14ac:dyDescent="0.15">
      <c r="A6" s="30" t="s">
        <v>158</v>
      </c>
      <c r="B6" s="59">
        <v>442</v>
      </c>
      <c r="C6" s="59">
        <v>220</v>
      </c>
      <c r="D6" s="59">
        <v>29</v>
      </c>
      <c r="E6" s="59">
        <v>40</v>
      </c>
      <c r="F6" s="59">
        <v>0</v>
      </c>
      <c r="G6" s="60">
        <v>153</v>
      </c>
      <c r="H6" s="59">
        <v>345</v>
      </c>
      <c r="I6" s="59">
        <v>106</v>
      </c>
      <c r="J6" s="59">
        <v>107</v>
      </c>
      <c r="K6" s="86">
        <v>18</v>
      </c>
      <c r="L6" s="86"/>
      <c r="M6" s="59">
        <v>114</v>
      </c>
      <c r="N6" s="71">
        <v>33800</v>
      </c>
      <c r="O6" s="86">
        <v>1634</v>
      </c>
      <c r="P6" s="86"/>
      <c r="Q6" s="59">
        <v>1205</v>
      </c>
    </row>
    <row r="7" spans="1:25" ht="24.75" customHeight="1" x14ac:dyDescent="0.15">
      <c r="A7" s="30" t="s">
        <v>135</v>
      </c>
      <c r="B7" s="59">
        <v>452</v>
      </c>
      <c r="C7" s="59">
        <v>218</v>
      </c>
      <c r="D7" s="59">
        <v>38</v>
      </c>
      <c r="E7" s="59">
        <v>39</v>
      </c>
      <c r="F7" s="59">
        <v>0</v>
      </c>
      <c r="G7" s="60">
        <v>157</v>
      </c>
      <c r="H7" s="59">
        <v>343</v>
      </c>
      <c r="I7" s="59">
        <v>96</v>
      </c>
      <c r="J7" s="59">
        <v>98</v>
      </c>
      <c r="K7" s="86">
        <v>19</v>
      </c>
      <c r="L7" s="86"/>
      <c r="M7" s="59">
        <v>130</v>
      </c>
      <c r="N7" s="71">
        <v>30110</v>
      </c>
      <c r="O7" s="86">
        <v>2784</v>
      </c>
      <c r="P7" s="86"/>
      <c r="Q7" s="59">
        <v>362</v>
      </c>
    </row>
    <row r="8" spans="1:25" ht="24.75" customHeight="1" x14ac:dyDescent="0.15">
      <c r="A8" s="30" t="s">
        <v>136</v>
      </c>
      <c r="B8" s="59">
        <v>468</v>
      </c>
      <c r="C8" s="59">
        <v>220</v>
      </c>
      <c r="D8" s="59">
        <v>34</v>
      </c>
      <c r="E8" s="59">
        <v>45</v>
      </c>
      <c r="F8" s="59">
        <v>0</v>
      </c>
      <c r="G8" s="60">
        <v>169</v>
      </c>
      <c r="H8" s="59">
        <v>246</v>
      </c>
      <c r="I8" s="59">
        <v>107</v>
      </c>
      <c r="J8" s="59">
        <v>115</v>
      </c>
      <c r="K8" s="86">
        <v>24</v>
      </c>
      <c r="L8" s="86"/>
      <c r="M8" s="59">
        <v>116</v>
      </c>
      <c r="N8" s="71">
        <v>24319</v>
      </c>
      <c r="O8" s="87">
        <v>2636</v>
      </c>
      <c r="P8" s="87"/>
      <c r="Q8" s="59">
        <v>3836</v>
      </c>
    </row>
    <row r="9" spans="1:25" ht="24.75" customHeight="1" x14ac:dyDescent="0.15">
      <c r="A9" s="30" t="s">
        <v>137</v>
      </c>
      <c r="B9" s="59">
        <v>440</v>
      </c>
      <c r="C9" s="59">
        <v>214</v>
      </c>
      <c r="D9" s="59">
        <v>27</v>
      </c>
      <c r="E9" s="59">
        <v>40</v>
      </c>
      <c r="F9" s="59">
        <v>0</v>
      </c>
      <c r="G9" s="60">
        <v>159</v>
      </c>
      <c r="H9" s="59">
        <v>331</v>
      </c>
      <c r="I9" s="59">
        <v>124</v>
      </c>
      <c r="J9" s="59">
        <v>87</v>
      </c>
      <c r="K9" s="86">
        <v>14</v>
      </c>
      <c r="L9" s="86">
        <v>0</v>
      </c>
      <c r="M9" s="59">
        <v>106</v>
      </c>
      <c r="N9" s="71">
        <v>12696</v>
      </c>
      <c r="O9" s="87">
        <v>2472</v>
      </c>
      <c r="P9" s="87">
        <v>0</v>
      </c>
      <c r="Q9" s="59">
        <v>1112</v>
      </c>
    </row>
    <row r="10" spans="1:25" ht="24.75" customHeight="1" x14ac:dyDescent="0.15">
      <c r="A10" s="30" t="s">
        <v>159</v>
      </c>
      <c r="B10" s="59">
        <f>SUM(B12:B24)</f>
        <v>421</v>
      </c>
      <c r="C10" s="59">
        <f>SUM(C12:C24)</f>
        <v>188</v>
      </c>
      <c r="D10" s="59">
        <f t="shared" ref="D10:G10" si="0">SUM(D12:D24)</f>
        <v>25</v>
      </c>
      <c r="E10" s="59">
        <f t="shared" si="0"/>
        <v>35</v>
      </c>
      <c r="F10" s="59">
        <f t="shared" si="0"/>
        <v>0</v>
      </c>
      <c r="G10" s="60">
        <f t="shared" si="0"/>
        <v>173</v>
      </c>
      <c r="H10" s="59">
        <f>SUM(H12:H24)</f>
        <v>289</v>
      </c>
      <c r="I10" s="59">
        <f t="shared" ref="I10:M10" si="1">SUM(I12:I24)</f>
        <v>78</v>
      </c>
      <c r="J10" s="59">
        <f t="shared" si="1"/>
        <v>95</v>
      </c>
      <c r="K10" s="86">
        <f t="shared" si="1"/>
        <v>13</v>
      </c>
      <c r="L10" s="86">
        <f t="shared" si="1"/>
        <v>0</v>
      </c>
      <c r="M10" s="59">
        <f t="shared" si="1"/>
        <v>103</v>
      </c>
      <c r="N10" s="71">
        <f>SUM(N12:N24)</f>
        <v>12475</v>
      </c>
      <c r="O10" s="86">
        <f t="shared" ref="O10:Q10" si="2">SUM(O12:O24)</f>
        <v>1729</v>
      </c>
      <c r="P10" s="86">
        <f t="shared" si="2"/>
        <v>381</v>
      </c>
      <c r="Q10" s="59">
        <f t="shared" si="2"/>
        <v>381</v>
      </c>
    </row>
    <row r="11" spans="1:25" ht="24.75" customHeight="1" x14ac:dyDescent="0.15">
      <c r="A11" s="31"/>
      <c r="B11" s="59"/>
      <c r="C11" s="59"/>
      <c r="D11" s="59"/>
      <c r="E11" s="59"/>
      <c r="F11" s="59"/>
      <c r="G11" s="60"/>
      <c r="H11" s="59"/>
      <c r="I11" s="59"/>
      <c r="J11" s="59"/>
      <c r="K11" s="59"/>
      <c r="L11" s="59"/>
      <c r="M11" s="59"/>
      <c r="N11" s="71"/>
      <c r="O11" s="86"/>
      <c r="P11" s="86"/>
      <c r="Q11" s="59"/>
    </row>
    <row r="12" spans="1:25" ht="24.75" customHeight="1" x14ac:dyDescent="0.15">
      <c r="A12" s="66" t="s">
        <v>160</v>
      </c>
      <c r="B12" s="59">
        <f>SUM(C12:G12)</f>
        <v>82</v>
      </c>
      <c r="C12" s="59">
        <f>COUNTIFS([1]データ貼付!$A:$A,"&gt;=45292",[1]データ貼付!$A:$A,"&lt;=45322",[1]データ貼付!$D:$D,1)</f>
        <v>24</v>
      </c>
      <c r="D12" s="59">
        <f>COUNTIFS([1]データ貼付!$A:$A,"&gt;=45292",[1]データ貼付!$A:$A,"&lt;=45322",[1]データ貼付!$D:$D,2)</f>
        <v>9</v>
      </c>
      <c r="E12" s="59">
        <f>COUNTIFS([1]データ貼付!$A:$A,"&gt;=45292",[1]データ貼付!$A:$A,"&lt;=45322",[1]データ貼付!$D:$D,3)</f>
        <v>5</v>
      </c>
      <c r="F12" s="59">
        <f>COUNTIFS([1]データ貼付!$A:$A,"&gt;=45292",[1]データ貼付!$A:$A,"&lt;=45322",[1]データ貼付!$D:$D,5)</f>
        <v>0</v>
      </c>
      <c r="G12" s="60">
        <f>COUNTIFS([1]データ貼付!$A:$A,"&gt;=45292",[1]データ貼付!$A:$A,"&lt;=45322",[1]データ貼付!$D:$D,6)</f>
        <v>44</v>
      </c>
      <c r="H12" s="72">
        <f>SUM(I12:M12)</f>
        <v>43</v>
      </c>
      <c r="I12" s="72">
        <f>'[1]データ抽出（燃損棟数）'!C6</f>
        <v>7</v>
      </c>
      <c r="J12" s="72">
        <f>'[1]データ抽出（燃損棟数）'!D6</f>
        <v>14</v>
      </c>
      <c r="K12" s="128">
        <f>'[1]データ抽出（燃損棟数）'!E6</f>
        <v>5</v>
      </c>
      <c r="L12" s="128">
        <f>'[1]データ抽出（燃損棟数）'!F6</f>
        <v>0</v>
      </c>
      <c r="M12" s="72">
        <f>'[1]データ抽出（燃損棟数）'!G6</f>
        <v>17</v>
      </c>
      <c r="N12" s="73">
        <f>SUMIFS([1]データ貼付!J:J,[1]データ貼付!$A:$A,"&gt;=45292",[1]データ貼付!$A:$A,"&lt;=45322")</f>
        <v>1343</v>
      </c>
      <c r="O12" s="128">
        <f>SUMIFS([1]データ貼付!K:K,[1]データ貼付!$A:$A,"&gt;=45292",[1]データ貼付!$A:$A,"&lt;=45322")</f>
        <v>268</v>
      </c>
      <c r="P12" s="128">
        <f>SUMIFS([1]データ貼付!P:P,[1]データ貼付!$A:$A,"&gt;=45292",[1]データ貼付!$A:$A,"&lt;=45322")</f>
        <v>155</v>
      </c>
      <c r="Q12" s="72">
        <f>SUMIFS([1]データ貼付!P:P,[1]データ貼付!$A:$A,"&gt;=45292",[1]データ貼付!$A:$A,"&lt;=45322")</f>
        <v>155</v>
      </c>
    </row>
    <row r="13" spans="1:25" ht="24.75" customHeight="1" x14ac:dyDescent="0.15">
      <c r="A13" s="67" t="s">
        <v>138</v>
      </c>
      <c r="B13" s="59">
        <f t="shared" ref="B13:B24" si="3">SUM(C13:G13)</f>
        <v>46</v>
      </c>
      <c r="C13" s="59">
        <f>COUNTIFS([1]データ貼付!$A:$A,"&gt;=45323",[1]データ貼付!$A:$A,"&lt;=45350",[1]データ貼付!$D:$D,1)</f>
        <v>13</v>
      </c>
      <c r="D13" s="59">
        <f>COUNTIFS([1]データ貼付!$A:$A,"&gt;=45323",[1]データ貼付!$A:$A,"&lt;=45350",[1]データ貼付!$D:$D,2)</f>
        <v>2</v>
      </c>
      <c r="E13" s="59">
        <f>COUNTIFS([1]データ貼付!$A:$A,"&gt;=45323",[1]データ貼付!$A:$A,"&lt;=45350",[1]データ貼付!$D:$D,3)</f>
        <v>4</v>
      </c>
      <c r="F13" s="59">
        <f>COUNTIFS([1]データ貼付!$A:$A,"&gt;=45323",[1]データ貼付!$A:$A,"&lt;=45350",[1]データ貼付!$D:$D,5)</f>
        <v>0</v>
      </c>
      <c r="G13" s="60">
        <f>COUNTIFS([1]データ貼付!$A:$A,"&gt;=45323",[1]データ貼付!$A:$A,"&lt;=45350",[1]データ貼付!$D:$D,6)</f>
        <v>27</v>
      </c>
      <c r="H13" s="72">
        <f t="shared" ref="H13:H24" si="4">SUM(I13:M13)</f>
        <v>18</v>
      </c>
      <c r="I13" s="72">
        <f>'[1]データ抽出（燃損棟数）'!C7</f>
        <v>4</v>
      </c>
      <c r="J13" s="72">
        <f>'[1]データ抽出（燃損棟数）'!D7</f>
        <v>7</v>
      </c>
      <c r="K13" s="88">
        <f>'[1]データ抽出（燃損棟数）'!E7</f>
        <v>1</v>
      </c>
      <c r="L13" s="88">
        <f>'[1]データ抽出（燃損棟数）'!F7</f>
        <v>0</v>
      </c>
      <c r="M13" s="72">
        <f>'[1]データ抽出（燃損棟数）'!G7</f>
        <v>6</v>
      </c>
      <c r="N13" s="73">
        <f>SUMIFS([1]データ貼付!J:J,[1]データ貼付!$A:$A,"&gt;=45323",[1]データ貼付!$A:$A,"&lt;=45350")</f>
        <v>391</v>
      </c>
      <c r="O13" s="128">
        <f>SUMIFS([1]データ貼付!K:K,[1]データ貼付!$A:$A,"&gt;=45323",[1]データ貼付!$A:$A,"&lt;=45350")</f>
        <v>61</v>
      </c>
      <c r="P13" s="128">
        <f>SUMIFS([1]データ貼付!P:P,[1]データ貼付!$A:$A,"&gt;=45323",[1]データ貼付!$A:$A,"&lt;=45350")</f>
        <v>73</v>
      </c>
      <c r="Q13" s="72">
        <f>SUMIFS([1]データ貼付!P:P,[1]データ貼付!$A:$A,"&gt;=45323",[1]データ貼付!$A:$A,"&lt;=45350")</f>
        <v>73</v>
      </c>
    </row>
    <row r="14" spans="1:25" ht="24.75" customHeight="1" x14ac:dyDescent="0.15">
      <c r="A14" s="67" t="s">
        <v>139</v>
      </c>
      <c r="B14" s="59">
        <f t="shared" si="3"/>
        <v>37</v>
      </c>
      <c r="C14" s="59">
        <f>COUNTIFS([1]データ貼付!$A:$A,"&gt;=45352",[1]データ貼付!$A:$A,"&lt;=45382",[1]データ貼付!$D:$D,1)</f>
        <v>16</v>
      </c>
      <c r="D14" s="59">
        <f>COUNTIFS([1]データ貼付!$A:$A,"&gt;=45352",[1]データ貼付!$A:$A,"&lt;=45382",[1]データ貼付!$D:$D,2)</f>
        <v>2</v>
      </c>
      <c r="E14" s="59">
        <f>COUNTIFS([1]データ貼付!$A:$A,"&gt;=45352",[1]データ貼付!$A:$A,"&lt;=45382",[1]データ貼付!$D:$D,3)</f>
        <v>3</v>
      </c>
      <c r="F14" s="59">
        <f>COUNTIFS([1]データ貼付!$A:$A,"&gt;=45352",[1]データ貼付!$A:$A,"&lt;=45382",[1]データ貼付!$D:$D,5)</f>
        <v>0</v>
      </c>
      <c r="G14" s="60">
        <f>COUNTIFS([1]データ貼付!$A:$A,"&gt;=45352",[1]データ貼付!$A:$A,"&lt;=45382",[1]データ貼付!$D:$D,6)</f>
        <v>16</v>
      </c>
      <c r="H14" s="59">
        <f t="shared" si="4"/>
        <v>25</v>
      </c>
      <c r="I14" s="59">
        <f>'[1]データ抽出（燃損棟数）'!C8</f>
        <v>5</v>
      </c>
      <c r="J14" s="59">
        <f>'[1]データ抽出（燃損棟数）'!D8</f>
        <v>5</v>
      </c>
      <c r="K14" s="95">
        <f>'[1]データ抽出（燃損棟数）'!E8</f>
        <v>1</v>
      </c>
      <c r="L14" s="95">
        <f>'[1]データ抽出（燃損棟数）'!F8</f>
        <v>0</v>
      </c>
      <c r="M14" s="59">
        <f>'[1]データ抽出（燃損棟数）'!G8</f>
        <v>14</v>
      </c>
      <c r="N14" s="71">
        <f>SUMIFS([1]データ貼付!J:J,[1]データ貼付!$A:$A,"&gt;=45352",[1]データ貼付!$A:$A,"&lt;=45382")</f>
        <v>1595</v>
      </c>
      <c r="O14" s="86">
        <f>SUMIFS([1]データ貼付!K:K,[1]データ貼付!$A:$A,"&gt;=45352",[1]データ貼付!$A:$A,"&lt;=45382")</f>
        <v>49</v>
      </c>
      <c r="P14" s="86">
        <f>SUMIFS([1]データ貼付!P:P,[1]データ貼付!$A:$A,"&gt;=45352",[1]データ貼付!$A:$A,"&lt;=45382")</f>
        <v>131</v>
      </c>
      <c r="Q14" s="59">
        <f>SUMIFS([1]データ貼付!P:P,[1]データ貼付!$A:$A,"&gt;=45352",[1]データ貼付!$A:$A,"&lt;=45382")</f>
        <v>131</v>
      </c>
    </row>
    <row r="15" spans="1:25" ht="24.75" customHeight="1" x14ac:dyDescent="0.15">
      <c r="A15" s="67" t="s">
        <v>140</v>
      </c>
      <c r="B15" s="59">
        <f t="shared" si="3"/>
        <v>19</v>
      </c>
      <c r="C15" s="59">
        <f>COUNTIFS([1]データ貼付!$A:$A,"&gt;=45383",[1]データ貼付!$A:$A,"&lt;=45412",[1]データ貼付!$D:$D,1)</f>
        <v>12</v>
      </c>
      <c r="D15" s="59">
        <f>COUNTIFS([1]データ貼付!$A:$A,"&gt;=45383",[1]データ貼付!$A:$A,"&lt;=45412",[1]データ貼付!$D:$D,2)</f>
        <v>0</v>
      </c>
      <c r="E15" s="59">
        <f>COUNTIFS([1]データ貼付!$A:$A,"&gt;=45383",[1]データ貼付!$A:$A,"&lt;=45412",[1]データ貼付!$D:$D,3)</f>
        <v>3</v>
      </c>
      <c r="F15" s="59">
        <f>COUNTIFS([1]データ貼付!$A:$A,"&gt;=45383",[1]データ貼付!$A:$A,"&lt;=45412",[1]データ貼付!$D:$D,5)</f>
        <v>0</v>
      </c>
      <c r="G15" s="60">
        <f>COUNTIFS([1]データ貼付!$A:$A,"&gt;=45383",[1]データ貼付!$A:$A,"&lt;=45412",[1]データ貼付!$D:$D,6)</f>
        <v>4</v>
      </c>
      <c r="H15" s="59">
        <f t="shared" si="4"/>
        <v>22</v>
      </c>
      <c r="I15" s="59">
        <f>'[1]データ抽出（燃損棟数）'!C9</f>
        <v>5</v>
      </c>
      <c r="J15" s="59">
        <f>'[1]データ抽出（燃損棟数）'!D9</f>
        <v>7</v>
      </c>
      <c r="K15" s="95">
        <f>'[1]データ抽出（燃損棟数）'!E9</f>
        <v>1</v>
      </c>
      <c r="L15" s="95">
        <f>'[1]データ抽出（燃損棟数）'!F9</f>
        <v>0</v>
      </c>
      <c r="M15" s="59">
        <f>'[1]データ抽出（燃損棟数）'!G9</f>
        <v>9</v>
      </c>
      <c r="N15" s="71">
        <f>SUMIFS([1]データ貼付!J:J,[1]データ貼付!$A:$A,"&gt;=45383",[1]データ貼付!$A:$A,"&lt;=45412")</f>
        <v>1117</v>
      </c>
      <c r="O15" s="86">
        <f>SUMIFS([1]データ貼付!K:K,[1]データ貼付!$A:$A,"&gt;=45383",[1]データ貼付!$A:$A,"&lt;=45412")</f>
        <v>781</v>
      </c>
      <c r="P15" s="86">
        <f>SUMIFS([1]データ貼付!P:P,[1]データ貼付!$A:$A,"&gt;=45383",[1]データ貼付!$A:$A,"&lt;=45412")</f>
        <v>0</v>
      </c>
      <c r="Q15" s="59">
        <f>SUMIFS([1]データ貼付!P:P,[1]データ貼付!$A:$A,"&gt;=45383",[1]データ貼付!$A:$A,"&lt;=45412")</f>
        <v>0</v>
      </c>
    </row>
    <row r="16" spans="1:25" ht="24.75" customHeight="1" x14ac:dyDescent="0.15">
      <c r="A16" s="67" t="s">
        <v>141</v>
      </c>
      <c r="B16" s="59">
        <f t="shared" si="3"/>
        <v>42</v>
      </c>
      <c r="C16" s="59">
        <f>COUNTIFS([1]データ貼付!$A:$A,"&gt;=45413",[1]データ貼付!$A:$A,"&lt;=45443",[1]データ貼付!$D:$D,1)</f>
        <v>21</v>
      </c>
      <c r="D16" s="59">
        <f>COUNTIFS([1]データ貼付!$A:$A,"&gt;=45413",[1]データ貼付!$A:$A,"&lt;=45443",[1]データ貼付!$D:$D,2)</f>
        <v>2</v>
      </c>
      <c r="E16" s="59">
        <f>COUNTIFS([1]データ貼付!$A:$A,"&gt;=45413",[1]データ貼付!$A:$A,"&lt;=45443",[1]データ貼付!$D:$D,3)</f>
        <v>3</v>
      </c>
      <c r="F16" s="59">
        <f>COUNTIFS([1]データ貼付!$A:$A,"&gt;=45413",[1]データ貼付!$A:$A,"&lt;=45443",[1]データ貼付!$D:$D,5)</f>
        <v>0</v>
      </c>
      <c r="G16" s="60">
        <f>COUNTIFS([1]データ貼付!$A:$A,"&gt;=45413",[1]データ貼付!$A:$A,"&lt;=45443",[1]データ貼付!$D:$D,6)</f>
        <v>16</v>
      </c>
      <c r="H16" s="59">
        <f t="shared" si="4"/>
        <v>36</v>
      </c>
      <c r="I16" s="59">
        <f>'[1]データ抽出（燃損棟数）'!C10</f>
        <v>13</v>
      </c>
      <c r="J16" s="59">
        <f>'[1]データ抽出（燃損棟数）'!D10</f>
        <v>10</v>
      </c>
      <c r="K16" s="95">
        <f>'[1]データ抽出（燃損棟数）'!E10</f>
        <v>1</v>
      </c>
      <c r="L16" s="95">
        <f>'[1]データ抽出（燃損棟数）'!F10</f>
        <v>0</v>
      </c>
      <c r="M16" s="59">
        <f>'[1]データ抽出（燃損棟数）'!G10</f>
        <v>12</v>
      </c>
      <c r="N16" s="71">
        <f>SUMIFS([1]データ貼付!J:J,[1]データ貼付!$A:$A,"&gt;=45413",[1]データ貼付!$A:$A,"&lt;=45443")</f>
        <v>1245</v>
      </c>
      <c r="O16" s="86">
        <f>SUMIFS([1]データ貼付!K:K,[1]データ貼付!$A:$A,"&gt;=45413",[1]データ貼付!$A:$A,"&lt;=45443")</f>
        <v>137</v>
      </c>
      <c r="P16" s="86">
        <f>SUMIFS([1]データ貼付!P:P,[1]データ貼付!$A:$A,"&gt;=45413",[1]データ貼付!$A:$A,"&lt;=45443")</f>
        <v>6</v>
      </c>
      <c r="Q16" s="59">
        <f>SUMIFS([1]データ貼付!P:P,[1]データ貼付!$A:$A,"&gt;=45413",[1]データ貼付!$A:$A,"&lt;=45443")</f>
        <v>6</v>
      </c>
    </row>
    <row r="17" spans="1:25" ht="24.75" customHeight="1" x14ac:dyDescent="0.15">
      <c r="A17" s="67" t="s">
        <v>142</v>
      </c>
      <c r="B17" s="59">
        <f t="shared" si="3"/>
        <v>20</v>
      </c>
      <c r="C17" s="59">
        <f>COUNTIFS([1]データ貼付!$A:$A,"&gt;=45444",[1]データ貼付!$A:$A,"&lt;=45473",[1]データ貼付!$D:$D,1)</f>
        <v>13</v>
      </c>
      <c r="D17" s="59">
        <f>COUNTIFS([1]データ貼付!$A:$A,"&gt;=45444",[1]データ貼付!$A:$A,"&lt;=45473",[1]データ貼付!$D:$D,2)</f>
        <v>0</v>
      </c>
      <c r="E17" s="59">
        <f>COUNTIFS([1]データ貼付!$A:$A,"&gt;=45444",[1]データ貼付!$A:$A,"&lt;=45473",[1]データ貼付!$D:$D,3)</f>
        <v>3</v>
      </c>
      <c r="F17" s="59">
        <f>COUNTIFS([1]データ貼付!$A:$A,"&gt;=45444",[1]データ貼付!$A:$A,"&lt;=45473",[1]データ貼付!$D:$D,5)</f>
        <v>0</v>
      </c>
      <c r="G17" s="60">
        <f>COUNTIFS([1]データ貼付!$A:$A,"&gt;=45444",[1]データ貼付!$A:$A,"&lt;=45473",[1]データ貼付!$D:$D,6)</f>
        <v>4</v>
      </c>
      <c r="H17" s="59">
        <f t="shared" si="4"/>
        <v>20</v>
      </c>
      <c r="I17" s="59">
        <f>'[1]データ抽出（燃損棟数）'!C11</f>
        <v>5</v>
      </c>
      <c r="J17" s="59">
        <f>'[1]データ抽出（燃損棟数）'!D11</f>
        <v>8</v>
      </c>
      <c r="K17" s="95">
        <f>'[1]データ抽出（燃損棟数）'!E11</f>
        <v>0</v>
      </c>
      <c r="L17" s="95">
        <f>'[1]データ抽出（燃損棟数）'!F11</f>
        <v>0</v>
      </c>
      <c r="M17" s="59">
        <f>'[1]データ抽出（燃損棟数）'!G11</f>
        <v>7</v>
      </c>
      <c r="N17" s="71">
        <f>SUMIFS([1]データ貼付!J:J,[1]データ貼付!$A:$A,"&gt;=45444",[1]データ貼付!$A:$A,"&lt;=45473")</f>
        <v>1063</v>
      </c>
      <c r="O17" s="86">
        <f>SUMIFS([1]データ貼付!K:K,[1]データ貼付!$A:$A,"&gt;=45444",[1]データ貼付!$A:$A,"&lt;=45473")</f>
        <v>78</v>
      </c>
      <c r="P17" s="86">
        <f>SUMIFS([1]データ貼付!P:P,[1]データ貼付!$A:$A,"&gt;=45444",[1]データ貼付!$A:$A,"&lt;=45473")</f>
        <v>0</v>
      </c>
      <c r="Q17" s="59">
        <f>SUMIFS([1]データ貼付!P:P,[1]データ貼付!$A:$A,"&gt;=45444",[1]データ貼付!$A:$A,"&lt;=45473")</f>
        <v>0</v>
      </c>
    </row>
    <row r="18" spans="1:25" ht="24.75" customHeight="1" x14ac:dyDescent="0.15">
      <c r="A18" s="30"/>
      <c r="B18" s="59"/>
      <c r="D18" s="62"/>
      <c r="E18" s="62"/>
      <c r="F18" s="62"/>
      <c r="G18" s="62"/>
      <c r="H18" s="71"/>
      <c r="L18" s="59"/>
      <c r="M18" s="59"/>
      <c r="N18" s="71"/>
      <c r="O18" s="59"/>
      <c r="P18" s="62"/>
      <c r="Q18" s="59"/>
    </row>
    <row r="19" spans="1:25" ht="24.75" customHeight="1" x14ac:dyDescent="0.15">
      <c r="A19" s="67" t="s">
        <v>143</v>
      </c>
      <c r="B19" s="59">
        <f t="shared" si="3"/>
        <v>23</v>
      </c>
      <c r="C19" s="59">
        <f>COUNTIFS([1]データ貼付!$A:$A,"&gt;=45474",[1]データ貼付!$A:$A,"&lt;=45504",[1]データ貼付!$D:$D,1)</f>
        <v>12</v>
      </c>
      <c r="D19" s="59">
        <f>COUNTIFS([1]データ貼付!$A:$A,"&gt;=45474",[1]データ貼付!$A:$A,"&lt;=45504",[1]データ貼付!$D:$D,2)</f>
        <v>0</v>
      </c>
      <c r="E19" s="59">
        <f>COUNTIFS([1]データ貼付!$A:$A,"&gt;=45474",[1]データ貼付!$A:$A,"&lt;=45504",[1]データ貼付!$D:$D,3)</f>
        <v>3</v>
      </c>
      <c r="F19" s="59">
        <f>COUNTIFS([1]データ貼付!$A:$A,"&gt;=45474",[1]データ貼付!$A:$A,"&lt;=45504",[1]データ貼付!$D:$D,5)</f>
        <v>0</v>
      </c>
      <c r="G19" s="60">
        <f>COUNTIFS([1]データ貼付!$A:$A,"&gt;=45474",[1]データ貼付!$A:$A,"&lt;=45504",[1]データ貼付!$D:$D,6)</f>
        <v>8</v>
      </c>
      <c r="H19" s="59">
        <f t="shared" si="4"/>
        <v>15</v>
      </c>
      <c r="I19" s="59">
        <f>'[1]データ抽出（燃損棟数）'!C13</f>
        <v>8</v>
      </c>
      <c r="J19" s="59">
        <f>'[1]データ抽出（燃損棟数）'!D13</f>
        <v>3</v>
      </c>
      <c r="K19" s="95">
        <f>'[1]データ抽出（燃損棟数）'!E13</f>
        <v>0</v>
      </c>
      <c r="L19" s="95">
        <f>'[1]データ抽出（燃損棟数）'!F13</f>
        <v>0</v>
      </c>
      <c r="M19" s="59">
        <f>'[1]データ抽出（燃損棟数）'!G13</f>
        <v>4</v>
      </c>
      <c r="N19" s="71">
        <f>SUMIFS([1]データ貼付!J:J,[1]データ貼付!$A:$A,"&gt;=45474",[1]データ貼付!$A:$A,"&lt;=45504")</f>
        <v>669</v>
      </c>
      <c r="O19" s="86">
        <f>SUMIFS([1]データ貼付!K:K,[1]データ貼付!$A:$A,"&gt;=45474",[1]データ貼付!$A:$A,"&lt;=45504")</f>
        <v>12</v>
      </c>
      <c r="P19" s="86">
        <f>SUMIFS([1]データ貼付!P:P,[1]データ貼付!$A:$A,"&gt;=45474",[1]データ貼付!$A:$A,"&lt;=45504")</f>
        <v>0</v>
      </c>
      <c r="Q19" s="59">
        <f>SUMIFS([1]データ貼付!P:P,[1]データ貼付!$A:$A,"&gt;=45474",[1]データ貼付!$A:$A,"&lt;=45504")</f>
        <v>0</v>
      </c>
    </row>
    <row r="20" spans="1:25" ht="24.75" customHeight="1" x14ac:dyDescent="0.15">
      <c r="A20" s="67" t="s">
        <v>144</v>
      </c>
      <c r="B20" s="59">
        <f t="shared" si="3"/>
        <v>42</v>
      </c>
      <c r="C20" s="59">
        <f>COUNTIFS([1]データ貼付!$A:$A,"&gt;=45505",[1]データ貼付!$A:$A,"&lt;=45535",[1]データ貼付!$D:$D,1)</f>
        <v>16</v>
      </c>
      <c r="D20" s="59">
        <f>COUNTIFS([1]データ貼付!$A:$A,"&gt;=45505",[1]データ貼付!$A:$A,"&lt;=45535",[1]データ貼付!$D:$D,2)</f>
        <v>4</v>
      </c>
      <c r="E20" s="59">
        <f>COUNTIFS([1]データ貼付!$A:$A,"&gt;=45505",[1]データ貼付!$A:$A,"&lt;=45535",[1]データ貼付!$D:$D,3)</f>
        <v>1</v>
      </c>
      <c r="F20" s="59">
        <f>COUNTIFS([1]データ貼付!$A:$A,"&gt;=45505",[1]データ貼付!$A:$A,"&lt;=45535",[1]データ貼付!$D:$D,5)</f>
        <v>0</v>
      </c>
      <c r="G20" s="60">
        <f>COUNTIFS([1]データ貼付!$A:$A,"&gt;=45505",[1]データ貼付!$A:$A,"&lt;=45535",[1]データ貼付!$D:$D,6)</f>
        <v>21</v>
      </c>
      <c r="H20" s="59">
        <f t="shared" si="4"/>
        <v>20</v>
      </c>
      <c r="I20" s="59">
        <f>'[1]データ抽出（燃損棟数）'!C14</f>
        <v>7</v>
      </c>
      <c r="J20" s="59">
        <f>'[1]データ抽出（燃損棟数）'!D14</f>
        <v>6</v>
      </c>
      <c r="K20" s="95">
        <f>'[1]データ抽出（燃損棟数）'!E14</f>
        <v>3</v>
      </c>
      <c r="L20" s="95">
        <f>'[1]データ抽出（燃損棟数）'!F14</f>
        <v>0</v>
      </c>
      <c r="M20" s="59">
        <f>'[1]データ抽出（燃損棟数）'!G14</f>
        <v>4</v>
      </c>
      <c r="N20" s="71">
        <f>SUMIFS([1]データ貼付!J:J,[1]データ貼付!$A:$A,"&gt;=45505",[1]データ貼付!$A:$A,"&lt;=45535")</f>
        <v>1391</v>
      </c>
      <c r="O20" s="86">
        <f>SUMIFS([1]データ貼付!K:K,[1]データ貼付!$A:$A,"&gt;=45505",[1]データ貼付!$A:$A,"&lt;=45535")</f>
        <v>112</v>
      </c>
      <c r="P20" s="86">
        <f>SUMIFS([1]データ貼付!P:P,[1]データ貼付!$A:$A,"&gt;=45505",[1]データ貼付!$A:$A,"&lt;=45535")</f>
        <v>5</v>
      </c>
      <c r="Q20" s="59">
        <f>SUMIFS([1]データ貼付!P:P,[1]データ貼付!$A:$A,"&gt;=45505",[1]データ貼付!$A:$A,"&lt;=45535")</f>
        <v>5</v>
      </c>
    </row>
    <row r="21" spans="1:25" ht="24.75" customHeight="1" x14ac:dyDescent="0.15">
      <c r="A21" s="67" t="s">
        <v>145</v>
      </c>
      <c r="B21" s="59">
        <f t="shared" si="3"/>
        <v>21</v>
      </c>
      <c r="C21" s="59">
        <f>COUNTIFS([1]データ貼付!$A:$A,"&gt;=45536",[1]データ貼付!$A:$A,"&lt;=45565",[1]データ貼付!$D:$D,1)</f>
        <v>10</v>
      </c>
      <c r="D21" s="59">
        <f>COUNTIFS([1]データ貼付!$A:$A,"&gt;=45536",[1]データ貼付!$A:$A,"&lt;=45565",[1]データ貼付!$D:$D,2)</f>
        <v>2</v>
      </c>
      <c r="E21" s="59">
        <f>COUNTIFS([1]データ貼付!$A:$A,"&gt;=45536",[1]データ貼付!$A:$A,"&lt;=45565",[1]データ貼付!$D:$D,3)</f>
        <v>4</v>
      </c>
      <c r="F21" s="59">
        <f>COUNTIFS([1]データ貼付!$A:$A,"&gt;=45536",[1]データ貼付!$A:$A,"&lt;=45565",[1]データ貼付!$D:$D,5)</f>
        <v>0</v>
      </c>
      <c r="G21" s="60">
        <f>COUNTIFS([1]データ貼付!$A:$A,"&gt;=45536",[1]データ貼付!$A:$A,"&lt;=45565",[1]データ貼付!$D:$D,6)</f>
        <v>5</v>
      </c>
      <c r="H21" s="59">
        <f t="shared" si="4"/>
        <v>10</v>
      </c>
      <c r="I21" s="59">
        <f>'[1]データ抽出（燃損棟数）'!C15</f>
        <v>3</v>
      </c>
      <c r="J21" s="59">
        <f>'[1]データ抽出（燃損棟数）'!D15</f>
        <v>4</v>
      </c>
      <c r="K21" s="95">
        <f>'[1]データ抽出（燃損棟数）'!E15</f>
        <v>0</v>
      </c>
      <c r="L21" s="95">
        <f>'[1]データ抽出（燃損棟数）'!F15</f>
        <v>0</v>
      </c>
      <c r="M21" s="59">
        <f>'[1]データ抽出（燃損棟数）'!G15</f>
        <v>3</v>
      </c>
      <c r="N21" s="71">
        <f>SUMIFS([1]データ貼付!J:J,[1]データ貼付!$A:$A,"&gt;=45536",[1]データ貼付!$A:$A,"&lt;=45565")</f>
        <v>637</v>
      </c>
      <c r="O21" s="86">
        <f>SUMIFS([1]データ貼付!K:K,[1]データ貼付!$A:$A,"&gt;=45536",[1]データ貼付!$A:$A,"&lt;=45565")</f>
        <v>48</v>
      </c>
      <c r="P21" s="86">
        <f>SUMIFS([1]データ貼付!P:P,[1]データ貼付!$A:$A,"&gt;=45536",[1]データ貼付!$A:$A,"&lt;=45565")</f>
        <v>5</v>
      </c>
      <c r="Q21" s="59">
        <f>SUMIFS([1]データ貼付!P:P,[1]データ貼付!$A:$A,"&gt;=45536",[1]データ貼付!$A:$A,"&lt;=45565")</f>
        <v>5</v>
      </c>
    </row>
    <row r="22" spans="1:25" ht="24.75" customHeight="1" x14ac:dyDescent="0.15">
      <c r="A22" s="67" t="s">
        <v>148</v>
      </c>
      <c r="B22" s="59">
        <f t="shared" si="3"/>
        <v>19</v>
      </c>
      <c r="C22" s="59">
        <f>COUNTIFS([1]データ貼付!$A:$A,"&gt;=45566",[1]データ貼付!$A:$A,"&lt;=45596",[1]データ貼付!$D:$D,1)</f>
        <v>13</v>
      </c>
      <c r="D22" s="59">
        <f>COUNTIFS([1]データ貼付!$A:$A,"&gt;=45566",[1]データ貼付!$A:$A,"&lt;=45596",[1]データ貼付!$D:$D,2)</f>
        <v>0</v>
      </c>
      <c r="E22" s="59">
        <f>COUNTIFS([1]データ貼付!$A:$A,"&gt;=45566",[1]データ貼付!$A:$A,"&lt;=45596",[1]データ貼付!$D:$D,3)</f>
        <v>2</v>
      </c>
      <c r="F22" s="59">
        <f>COUNTIFS([1]データ貼付!$A:$A,"&gt;=45566",[1]データ貼付!$A:$A,"&lt;=45596",[1]データ貼付!$D:$D,5)</f>
        <v>0</v>
      </c>
      <c r="G22" s="60">
        <f>COUNTIFS([1]データ貼付!$A:$A,"&gt;=45566",[1]データ貼付!$A:$A,"&lt;=45596",[1]データ貼付!$D:$D,6)</f>
        <v>4</v>
      </c>
      <c r="H22" s="59">
        <f t="shared" si="4"/>
        <v>20</v>
      </c>
      <c r="I22" s="59">
        <f>'[1]データ抽出（燃損棟数）'!C16</f>
        <v>5</v>
      </c>
      <c r="J22" s="59">
        <f>'[1]データ抽出（燃損棟数）'!D16</f>
        <v>6</v>
      </c>
      <c r="K22" s="95">
        <f>'[1]データ抽出（燃損棟数）'!E16</f>
        <v>1</v>
      </c>
      <c r="L22" s="95">
        <f>'[1]データ抽出（燃損棟数）'!F16</f>
        <v>0</v>
      </c>
      <c r="M22" s="59">
        <f>'[1]データ抽出（燃損棟数）'!G16</f>
        <v>8</v>
      </c>
      <c r="N22" s="71">
        <f>SUMIFS([1]データ貼付!J:J,[1]データ貼付!$A:$A,"&gt;=45566",[1]データ貼付!$A:$A,"&lt;=45596")</f>
        <v>948</v>
      </c>
      <c r="O22" s="86">
        <f>SUMIFS([1]データ貼付!K:K,[1]データ貼付!$A:$A,"&gt;=45566",[1]データ貼付!$A:$A,"&lt;=45596")</f>
        <v>18</v>
      </c>
      <c r="P22" s="86">
        <f>SUMIFS([1]データ貼付!P:P,[1]データ貼付!$A:$A,"&gt;=45566",[1]データ貼付!$A:$A,"&lt;=45596")</f>
        <v>0</v>
      </c>
      <c r="Q22" s="59">
        <f>SUMIFS([1]データ貼付!P:P,[1]データ貼付!$A:$A,"&gt;=45566",[1]データ貼付!$A:$A,"&lt;=45596")</f>
        <v>0</v>
      </c>
    </row>
    <row r="23" spans="1:25" ht="24.75" customHeight="1" x14ac:dyDescent="0.15">
      <c r="A23" s="67" t="s">
        <v>146</v>
      </c>
      <c r="B23" s="59">
        <f t="shared" si="3"/>
        <v>21</v>
      </c>
      <c r="C23" s="59">
        <f>COUNTIFS([1]データ貼付!$A:$A,"&gt;=45597",[1]データ貼付!$A:$A,"&lt;=45626",[1]データ貼付!$D:$D,1)</f>
        <v>13</v>
      </c>
      <c r="D23" s="59">
        <f>COUNTIFS([1]データ貼付!$A:$A,"&gt;=45597",[1]データ貼付!$A:$A,"&lt;=45626",[1]データ貼付!$D:$D,2)</f>
        <v>0</v>
      </c>
      <c r="E23" s="59">
        <f>COUNTIFS([1]データ貼付!$A:$A,"&gt;=45597",[1]データ貼付!$A:$A,"&lt;=45626",[1]データ貼付!$D:$D,3)</f>
        <v>1</v>
      </c>
      <c r="F23" s="59">
        <f>COUNTIFS([1]データ貼付!$A:$A,"&gt;=45597",[1]データ貼付!$A:$A,"&lt;=45626",[1]データ貼付!$D:$D,5)</f>
        <v>0</v>
      </c>
      <c r="G23" s="60">
        <f>COUNTIFS([1]データ貼付!$A:$A,"&gt;=45597",[1]データ貼付!$A:$A,"&lt;=45626",[1]データ貼付!$D:$D,6)</f>
        <v>7</v>
      </c>
      <c r="H23" s="59">
        <f t="shared" si="4"/>
        <v>16</v>
      </c>
      <c r="I23" s="59">
        <f>'[1]データ抽出（燃損棟数）'!C17</f>
        <v>6</v>
      </c>
      <c r="J23" s="59">
        <f>'[1]データ抽出（燃損棟数）'!D17</f>
        <v>5</v>
      </c>
      <c r="K23" s="95">
        <f>'[1]データ抽出（燃損棟数）'!E17</f>
        <v>0</v>
      </c>
      <c r="L23" s="95">
        <f>'[1]データ抽出（燃損棟数）'!F17</f>
        <v>0</v>
      </c>
      <c r="M23" s="59">
        <f>'[1]データ抽出（燃損棟数）'!G17</f>
        <v>5</v>
      </c>
      <c r="N23" s="71">
        <f>SUMIFS([1]データ貼付!J:J,[1]データ貼付!$A:$A,"&gt;=45597",[1]データ貼付!$A:$A,"&lt;=45626")</f>
        <v>486</v>
      </c>
      <c r="O23" s="86">
        <f>SUMIFS([1]データ貼付!K:K,[1]データ貼付!$A:$A,"&gt;=45597",[1]データ貼付!$A:$A,"&lt;=45626")</f>
        <v>22</v>
      </c>
      <c r="P23" s="86">
        <f>SUMIFS([1]データ貼付!P:P,[1]データ貼付!$A:$A,"&gt;=45597",[1]データ貼付!$A:$A,"&lt;=45626")</f>
        <v>0</v>
      </c>
      <c r="Q23" s="59">
        <f>SUMIFS([1]データ貼付!P:P,[1]データ貼付!$A:$A,"&gt;=45597",[1]データ貼付!$A:$A,"&lt;=45626")</f>
        <v>0</v>
      </c>
    </row>
    <row r="24" spans="1:25" ht="24.75" customHeight="1" x14ac:dyDescent="0.15">
      <c r="A24" s="67" t="s">
        <v>147</v>
      </c>
      <c r="B24" s="59">
        <f t="shared" si="3"/>
        <v>49</v>
      </c>
      <c r="C24" s="59">
        <f>COUNTIFS([1]データ貼付!$A:$A,"&gt;=45627",[1]データ貼付!$A:$A,"&lt;=45657",[1]データ貼付!$D:$D,1)</f>
        <v>25</v>
      </c>
      <c r="D24" s="59">
        <f>COUNTIFS([1]データ貼付!$A:$A,"&gt;=45627",[1]データ貼付!$A:$A,"&lt;=45657",[1]データ貼付!$D:$D,2)</f>
        <v>4</v>
      </c>
      <c r="E24" s="59">
        <f>COUNTIFS([1]データ貼付!$A:$A,"&gt;=45627",[1]データ貼付!$A:$A,"&lt;=45657",[1]データ貼付!$D:$D,3)</f>
        <v>3</v>
      </c>
      <c r="F24" s="59">
        <f>COUNTIFS([1]データ貼付!$A:$A,"&gt;=45627",[1]データ貼付!$A:$A,"&lt;=45657",[1]データ貼付!$D:$D,5)</f>
        <v>0</v>
      </c>
      <c r="G24" s="60">
        <f>COUNTIFS([1]データ貼付!$A:$A,"&gt;=45627",[1]データ貼付!$A:$A,"&lt;=45657",[1]データ貼付!$D:$D,6)</f>
        <v>17</v>
      </c>
      <c r="H24" s="59">
        <f t="shared" si="4"/>
        <v>44</v>
      </c>
      <c r="I24" s="59">
        <f>'[1]データ抽出（燃損棟数）'!C18</f>
        <v>10</v>
      </c>
      <c r="J24" s="59">
        <f>'[1]データ抽出（燃損棟数）'!D18</f>
        <v>20</v>
      </c>
      <c r="K24" s="95">
        <f>'[1]データ抽出（燃損棟数）'!E18</f>
        <v>0</v>
      </c>
      <c r="L24" s="95">
        <f>'[1]データ抽出（燃損棟数）'!F18</f>
        <v>0</v>
      </c>
      <c r="M24" s="59">
        <f>'[1]データ抽出（燃損棟数）'!G18</f>
        <v>14</v>
      </c>
      <c r="N24" s="71">
        <f>SUMIFS([1]データ貼付!J:J,[1]データ貼付!$A:$A,"&gt;=45627",[1]データ貼付!$A:$A,"&lt;=45657")</f>
        <v>1590</v>
      </c>
      <c r="O24" s="86">
        <f>SUMIFS([1]データ貼付!K:K,[1]データ貼付!$A:$A,"&gt;=45627",[1]データ貼付!$A:$A,"&lt;=45657")</f>
        <v>143</v>
      </c>
      <c r="P24" s="86">
        <f>SUMIFS([1]データ貼付!P:P,[1]データ貼付!$A:$A,"&gt;=45627",[1]データ貼付!$A:$A,"&lt;=45657")</f>
        <v>6</v>
      </c>
      <c r="Q24" s="59">
        <f>SUMIFS([1]データ貼付!P:P,[1]データ貼付!$A:$A,"&gt;=45627",[1]データ貼付!$A:$A,"&lt;=45657")</f>
        <v>6</v>
      </c>
    </row>
    <row r="25" spans="1:25" ht="24.75" customHeight="1" x14ac:dyDescent="0.15">
      <c r="A25" s="19"/>
      <c r="B25" s="20"/>
      <c r="C25" s="20"/>
      <c r="D25" s="20"/>
      <c r="E25" s="20"/>
      <c r="F25" s="20"/>
      <c r="G25" s="20"/>
      <c r="H25" s="33"/>
      <c r="I25" s="20"/>
      <c r="J25" s="20"/>
      <c r="K25" s="21"/>
      <c r="L25" s="21"/>
      <c r="M25" s="21"/>
      <c r="N25" s="74"/>
      <c r="O25" s="21"/>
      <c r="P25" s="21"/>
      <c r="Q25" s="21"/>
    </row>
    <row r="26" spans="1:25" s="1" customFormat="1" ht="82.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S26" s="2"/>
      <c r="T26" s="2"/>
      <c r="U26" s="2"/>
      <c r="V26" s="2"/>
      <c r="W26" s="2"/>
      <c r="X26" s="2"/>
      <c r="Y26" s="2"/>
    </row>
    <row r="27" spans="1:25" s="1" customFormat="1" ht="23.25" customHeight="1" x14ac:dyDescent="0.15">
      <c r="A27" s="57" t="s">
        <v>0</v>
      </c>
      <c r="B27" s="93" t="s">
        <v>125</v>
      </c>
      <c r="C27" s="94"/>
      <c r="D27" s="94"/>
      <c r="E27" s="94"/>
      <c r="F27" s="94"/>
      <c r="G27" s="103"/>
      <c r="H27" s="111" t="s">
        <v>126</v>
      </c>
      <c r="I27" s="112"/>
      <c r="J27" s="94" t="s">
        <v>127</v>
      </c>
      <c r="K27" s="94"/>
      <c r="L27" s="94"/>
      <c r="M27" s="94"/>
      <c r="N27" s="91" t="s">
        <v>128</v>
      </c>
      <c r="O27" s="92"/>
      <c r="P27" s="92"/>
      <c r="Q27" s="92"/>
      <c r="S27" s="2"/>
      <c r="T27" s="2"/>
      <c r="U27" s="2"/>
      <c r="V27" s="2"/>
      <c r="W27" s="2"/>
      <c r="X27" s="2"/>
      <c r="Y27" s="2"/>
    </row>
    <row r="28" spans="1:25" s="1" customFormat="1" ht="23.25" customHeight="1" x14ac:dyDescent="0.15">
      <c r="A28" s="58" t="s">
        <v>1</v>
      </c>
      <c r="B28" s="93" t="s">
        <v>2</v>
      </c>
      <c r="C28" s="103"/>
      <c r="D28" s="93" t="s">
        <v>129</v>
      </c>
      <c r="E28" s="103"/>
      <c r="F28" s="93" t="s">
        <v>130</v>
      </c>
      <c r="G28" s="103"/>
      <c r="H28" s="113"/>
      <c r="I28" s="114"/>
      <c r="J28" s="94" t="s">
        <v>131</v>
      </c>
      <c r="K28" s="103"/>
      <c r="L28" s="93" t="s">
        <v>132</v>
      </c>
      <c r="M28" s="94"/>
      <c r="N28" s="75"/>
      <c r="O28" s="58"/>
      <c r="P28" s="93" t="s">
        <v>133</v>
      </c>
      <c r="Q28" s="94"/>
      <c r="S28" s="2"/>
      <c r="T28" s="2"/>
      <c r="U28" s="2"/>
      <c r="V28" s="2"/>
      <c r="W28" s="2"/>
      <c r="X28" s="2"/>
      <c r="Y28" s="2"/>
    </row>
    <row r="29" spans="1:25" s="1" customFormat="1" ht="23.25" customHeight="1" x14ac:dyDescent="0.15">
      <c r="A29" s="16"/>
      <c r="B29" s="122" t="s">
        <v>60</v>
      </c>
      <c r="C29" s="123"/>
      <c r="D29" s="107" t="s">
        <v>60</v>
      </c>
      <c r="E29" s="123"/>
      <c r="F29" s="107" t="s">
        <v>60</v>
      </c>
      <c r="G29" s="116"/>
      <c r="H29" s="115" t="s">
        <v>59</v>
      </c>
      <c r="I29" s="116"/>
      <c r="J29" s="107" t="s">
        <v>59</v>
      </c>
      <c r="K29" s="107"/>
      <c r="L29" s="107" t="s">
        <v>59</v>
      </c>
      <c r="M29" s="107"/>
      <c r="N29" s="97" t="s">
        <v>58</v>
      </c>
      <c r="O29" s="85"/>
      <c r="P29" s="85" t="s">
        <v>58</v>
      </c>
      <c r="Q29" s="85"/>
      <c r="S29" s="2"/>
      <c r="T29" s="2"/>
      <c r="U29" s="2"/>
      <c r="V29" s="2"/>
      <c r="W29" s="2"/>
      <c r="X29" s="2"/>
      <c r="Y29" s="2"/>
    </row>
    <row r="30" spans="1:25" ht="23.25" customHeight="1" x14ac:dyDescent="0.15">
      <c r="A30" s="30" t="s">
        <v>158</v>
      </c>
      <c r="B30" s="98">
        <v>215</v>
      </c>
      <c r="C30" s="99"/>
      <c r="D30" s="87">
        <v>150</v>
      </c>
      <c r="E30" s="99"/>
      <c r="F30" s="87">
        <v>65</v>
      </c>
      <c r="G30" s="117"/>
      <c r="H30" s="108">
        <v>444</v>
      </c>
      <c r="I30" s="117"/>
      <c r="J30" s="87">
        <v>15</v>
      </c>
      <c r="K30" s="99"/>
      <c r="L30" s="87">
        <v>64</v>
      </c>
      <c r="M30" s="99"/>
      <c r="N30" s="98">
        <v>24696609</v>
      </c>
      <c r="O30" s="99"/>
      <c r="P30" s="86">
        <v>24646934</v>
      </c>
      <c r="Q30" s="86"/>
    </row>
    <row r="31" spans="1:25" ht="23.25" customHeight="1" x14ac:dyDescent="0.15">
      <c r="A31" s="30" t="s">
        <v>135</v>
      </c>
      <c r="B31" s="98">
        <v>185</v>
      </c>
      <c r="C31" s="99"/>
      <c r="D31" s="87">
        <v>114</v>
      </c>
      <c r="E31" s="99"/>
      <c r="F31" s="87">
        <v>71</v>
      </c>
      <c r="G31" s="117"/>
      <c r="H31" s="108">
        <v>385</v>
      </c>
      <c r="I31" s="117"/>
      <c r="J31" s="87">
        <v>15</v>
      </c>
      <c r="K31" s="99"/>
      <c r="L31" s="87">
        <v>63</v>
      </c>
      <c r="M31" s="99"/>
      <c r="N31" s="98">
        <v>809323</v>
      </c>
      <c r="O31" s="99"/>
      <c r="P31" s="86">
        <v>765596</v>
      </c>
      <c r="Q31" s="86"/>
    </row>
    <row r="32" spans="1:25" ht="23.25" customHeight="1" x14ac:dyDescent="0.15">
      <c r="A32" s="30" t="s">
        <v>136</v>
      </c>
      <c r="B32" s="98">
        <v>202</v>
      </c>
      <c r="C32" s="99"/>
      <c r="D32" s="87">
        <v>139</v>
      </c>
      <c r="E32" s="99"/>
      <c r="F32" s="87">
        <v>63</v>
      </c>
      <c r="G32" s="117"/>
      <c r="H32" s="108">
        <v>421</v>
      </c>
      <c r="I32" s="117"/>
      <c r="J32" s="87">
        <v>16</v>
      </c>
      <c r="K32" s="99"/>
      <c r="L32" s="87">
        <v>66</v>
      </c>
      <c r="M32" s="99"/>
      <c r="N32" s="98">
        <v>6122674</v>
      </c>
      <c r="O32" s="99"/>
      <c r="P32" s="86">
        <v>4298833</v>
      </c>
      <c r="Q32" s="86"/>
    </row>
    <row r="33" spans="1:17" ht="23.25" customHeight="1" x14ac:dyDescent="0.15">
      <c r="A33" s="30" t="s">
        <v>137</v>
      </c>
      <c r="B33" s="98">
        <v>152</v>
      </c>
      <c r="C33" s="87"/>
      <c r="D33" s="87">
        <v>102</v>
      </c>
      <c r="E33" s="87"/>
      <c r="F33" s="87">
        <v>50</v>
      </c>
      <c r="G33" s="118"/>
      <c r="H33" s="108">
        <v>286</v>
      </c>
      <c r="I33" s="118"/>
      <c r="J33" s="108">
        <v>10</v>
      </c>
      <c r="K33" s="87"/>
      <c r="L33" s="87">
        <v>43</v>
      </c>
      <c r="M33" s="87"/>
      <c r="N33" s="98">
        <v>558479</v>
      </c>
      <c r="O33" s="87"/>
      <c r="P33" s="86">
        <v>488399</v>
      </c>
      <c r="Q33" s="86"/>
    </row>
    <row r="34" spans="1:17" ht="23.25" customHeight="1" x14ac:dyDescent="0.15">
      <c r="A34" s="30" t="s">
        <v>159</v>
      </c>
      <c r="B34" s="98">
        <f>SUM(B36:C48)</f>
        <v>150</v>
      </c>
      <c r="C34" s="99"/>
      <c r="D34" s="87">
        <f>SUM(D36:E48)</f>
        <v>95</v>
      </c>
      <c r="E34" s="99"/>
      <c r="F34" s="87">
        <f>SUM(F36:G48)</f>
        <v>55</v>
      </c>
      <c r="G34" s="117"/>
      <c r="H34" s="108">
        <f>SUM(H36:I48)</f>
        <v>295</v>
      </c>
      <c r="I34" s="117"/>
      <c r="J34" s="87">
        <f>SUM(J36:K48)</f>
        <v>11</v>
      </c>
      <c r="K34" s="99"/>
      <c r="L34" s="87">
        <f>SUM(K36:M48)</f>
        <v>39</v>
      </c>
      <c r="M34" s="99"/>
      <c r="N34" s="98">
        <f>SUM(N36:O48)</f>
        <v>804167</v>
      </c>
      <c r="O34" s="99"/>
      <c r="P34" s="86">
        <f>SUM(P36:Q48)</f>
        <v>549044</v>
      </c>
      <c r="Q34" s="86"/>
    </row>
    <row r="35" spans="1:17" ht="23.25" customHeight="1" x14ac:dyDescent="0.15">
      <c r="A35" s="31"/>
      <c r="B35" s="98"/>
      <c r="C35" s="99"/>
      <c r="D35" s="87"/>
      <c r="E35" s="99"/>
      <c r="F35" s="87"/>
      <c r="G35" s="117"/>
      <c r="H35" s="108"/>
      <c r="I35" s="117"/>
      <c r="J35" s="87"/>
      <c r="K35" s="99"/>
      <c r="L35" s="87"/>
      <c r="M35" s="99"/>
      <c r="N35" s="98"/>
      <c r="O35" s="99"/>
      <c r="P35" s="86"/>
      <c r="Q35" s="86"/>
    </row>
    <row r="36" spans="1:17" ht="23.25" customHeight="1" x14ac:dyDescent="0.15">
      <c r="A36" s="66" t="s">
        <v>160</v>
      </c>
      <c r="B36" s="100">
        <f>SUMIFS([1]データ貼付!Q:Q,[1]データ貼付!$A:$A,"&gt;=45292",[1]データ貼付!$A:$A,"&lt;=45322")</f>
        <v>21</v>
      </c>
      <c r="C36" s="88"/>
      <c r="D36" s="88">
        <f>SUMIFS([1]データ貼付!S:S,[1]データ貼付!$A:$A,"&gt;=45292",[1]データ貼付!$A:$A,"&lt;=45322")</f>
        <v>13</v>
      </c>
      <c r="E36" s="88"/>
      <c r="F36" s="88">
        <f>SUMIFS([1]データ貼付!R:R,[1]データ貼付!$A:$A,"&gt;=45292",[1]データ貼付!$A:$A,"&lt;=45322")</f>
        <v>8</v>
      </c>
      <c r="G36" s="121"/>
      <c r="H36" s="88">
        <f>SUMIFS([1]データ貼付!V:V,[1]データ貼付!$A:$A,"&gt;=45292",[1]データ貼付!$A:$A,"&lt;=45322")</f>
        <v>31</v>
      </c>
      <c r="I36" s="121"/>
      <c r="J36" s="119">
        <f>SUMIFS([1]データ貼付!W:W,[1]データ貼付!$A:$A,"&gt;=45292",[1]データ貼付!$A:$A,"&lt;=45322")</f>
        <v>2</v>
      </c>
      <c r="K36" s="88"/>
      <c r="L36" s="88">
        <f>SUMIFS([1]データ貼付!X:X,[1]データ貼付!$A:$A,"&gt;=45292",[1]データ貼付!$A:$A,"&lt;=45322")</f>
        <v>8</v>
      </c>
      <c r="M36" s="88"/>
      <c r="N36" s="100">
        <f>SUMIFS([1]データ貼付!Y:Y,[1]データ貼付!$A:$A,"&gt;=45292",[1]データ貼付!$A:$A,"&lt;=45322")</f>
        <v>99634</v>
      </c>
      <c r="O36" s="88"/>
      <c r="P36" s="88">
        <f>SUMIFS([1]データ貼付!Z:Z,[1]データ貼付!$A:$A,"&gt;=45292",[1]データ貼付!$A:$A,"&lt;=45322")</f>
        <v>54723</v>
      </c>
      <c r="Q36" s="88"/>
    </row>
    <row r="37" spans="1:17" ht="23.25" customHeight="1" x14ac:dyDescent="0.15">
      <c r="A37" s="67" t="s">
        <v>138</v>
      </c>
      <c r="B37" s="100">
        <f>SUMIFS([1]データ貼付!Q:Q,[1]データ貼付!$A:$A,"&gt;=45323",[1]データ貼付!$A:$A,"&lt;=45350")</f>
        <v>8</v>
      </c>
      <c r="C37" s="88"/>
      <c r="D37" s="88">
        <f>SUMIFS([1]データ貼付!S:S,[1]データ貼付!$A:$A,"&gt;=45323",[1]データ貼付!$A:$A,"&lt;=45350")</f>
        <v>5</v>
      </c>
      <c r="E37" s="88"/>
      <c r="F37" s="88">
        <f>SUMIFS([1]データ貼付!R:R,[1]データ貼付!$A:$A,"&gt;=45323",[1]データ貼付!$A:$A,"&lt;=45350")</f>
        <v>3</v>
      </c>
      <c r="G37" s="121"/>
      <c r="H37" s="88">
        <f>SUMIFS([1]データ貼付!V:V,[1]データ貼付!$A:$A,"&gt;=45323",[1]データ貼付!$A:$A,"&lt;=45350")</f>
        <v>16</v>
      </c>
      <c r="I37" s="121"/>
      <c r="J37" s="119">
        <f>SUMIFS([1]データ貼付!W:W,[1]データ貼付!$A:$A,"&gt;=45323",[1]データ貼付!$A:$A,"&lt;=45350")</f>
        <v>2</v>
      </c>
      <c r="K37" s="88"/>
      <c r="L37" s="88">
        <f>SUMIFS([1]データ貼付!X:X,[1]データ貼付!$A:$A,"&gt;=45323",[1]データ貼付!$A:$A,"&lt;=45350")</f>
        <v>1</v>
      </c>
      <c r="M37" s="88"/>
      <c r="N37" s="100">
        <f>SUMIFS([1]データ貼付!Y:Y,[1]データ貼付!$A:$A,"&gt;=45323",[1]データ貼付!$A:$A,"&lt;=45350")</f>
        <v>94244</v>
      </c>
      <c r="O37" s="88"/>
      <c r="P37" s="88">
        <f>SUMIFS([1]データ貼付!Z:Z,[1]データ貼付!$A:$A,"&gt;=45323",[1]データ貼付!$A:$A,"&lt;=45350")</f>
        <v>51191</v>
      </c>
      <c r="Q37" s="88"/>
    </row>
    <row r="38" spans="1:17" ht="23.25" customHeight="1" x14ac:dyDescent="0.15">
      <c r="A38" s="67" t="s">
        <v>139</v>
      </c>
      <c r="B38" s="104">
        <f>SUMIFS([1]データ貼付!Q:Q,[1]データ貼付!$A:$A,"&gt;=45352",[1]データ貼付!$A:$A,"&lt;=45382")</f>
        <v>11</v>
      </c>
      <c r="C38" s="95"/>
      <c r="D38" s="95">
        <f>SUMIFS([1]データ貼付!S:S,[1]データ貼付!$A:$A,"&gt;=45352",[1]データ貼付!$A:$A,"&lt;=45382")</f>
        <v>5</v>
      </c>
      <c r="E38" s="95"/>
      <c r="F38" s="95">
        <f>SUMIFS([1]データ貼付!R:R,[1]データ貼付!$A:$A,"&gt;=45352",[1]データ貼付!$A:$A,"&lt;=45382")</f>
        <v>6</v>
      </c>
      <c r="G38" s="120"/>
      <c r="H38" s="95">
        <f>SUMIFS([1]データ貼付!V:V,[1]データ貼付!$A:$A,"&gt;=45352",[1]データ貼付!$A:$A,"&lt;=45382")</f>
        <v>19</v>
      </c>
      <c r="I38" s="120"/>
      <c r="J38" s="109">
        <f>SUMIFS([1]データ貼付!W:W,[1]データ貼付!$A:$A,"&gt;=45352",[1]データ貼付!$A:$A,"&lt;=45382")</f>
        <v>2</v>
      </c>
      <c r="K38" s="95"/>
      <c r="L38" s="95">
        <f>SUMIFS([1]データ貼付!X:X,[1]データ貼付!$A:$A,"&gt;=45352",[1]データ貼付!$A:$A,"&lt;=45382")</f>
        <v>5</v>
      </c>
      <c r="M38" s="95"/>
      <c r="N38" s="104">
        <f>SUMIFS([1]データ貼付!Y:Y,[1]データ貼付!$A:$A,"&gt;=45352",[1]データ貼付!$A:$A,"&lt;=45382")</f>
        <v>119736</v>
      </c>
      <c r="O38" s="95"/>
      <c r="P38" s="95">
        <f>SUMIFS([1]データ貼付!Z:Z,[1]データ貼付!$A:$A,"&gt;=45352",[1]データ貼付!$A:$A,"&lt;=45382")</f>
        <v>94608</v>
      </c>
      <c r="Q38" s="95"/>
    </row>
    <row r="39" spans="1:17" ht="23.25" customHeight="1" x14ac:dyDescent="0.15">
      <c r="A39" s="67" t="s">
        <v>140</v>
      </c>
      <c r="B39" s="104">
        <f>SUMIFS([1]データ貼付!Q:Q,[1]データ貼付!$A:$A,"&gt;=45383",[1]データ貼付!$A:$A,"&lt;=45412")</f>
        <v>15</v>
      </c>
      <c r="C39" s="95"/>
      <c r="D39" s="95">
        <f>SUMIFS([1]データ貼付!S:S,[1]データ貼付!$A:$A,"&gt;=45383",[1]データ貼付!$A:$A,"&lt;=45412")</f>
        <v>7</v>
      </c>
      <c r="E39" s="95"/>
      <c r="F39" s="95">
        <f>SUMIFS([1]データ貼付!R:R,[1]データ貼付!$A:$A,"&gt;=45383",[1]データ貼付!$A:$A,"&lt;=45412")</f>
        <v>8</v>
      </c>
      <c r="G39" s="120"/>
      <c r="H39" s="95">
        <f>SUMIFS([1]データ貼付!V:V,[1]データ貼付!$A:$A,"&gt;=45383",[1]データ貼付!$A:$A,"&lt;=45412")</f>
        <v>37</v>
      </c>
      <c r="I39" s="120"/>
      <c r="J39" s="109">
        <f>SUMIFS([1]データ貼付!W:W,[1]データ貼付!$A:$A,"&gt;=45383",[1]データ貼付!$A:$A,"&lt;=45412")</f>
        <v>1</v>
      </c>
      <c r="K39" s="95"/>
      <c r="L39" s="95">
        <f>SUMIFS([1]データ貼付!X:X,[1]データ貼付!$A:$A,"&gt;=45383",[1]データ貼付!$A:$A,"&lt;=45412")</f>
        <v>1</v>
      </c>
      <c r="M39" s="95"/>
      <c r="N39" s="104">
        <f>SUMIFS([1]データ貼付!Y:Y,[1]データ貼付!$A:$A,"&gt;=45383",[1]データ貼付!$A:$A,"&lt;=45412")</f>
        <v>77250</v>
      </c>
      <c r="O39" s="95"/>
      <c r="P39" s="95">
        <f>SUMIFS([1]データ貼付!Z:Z,[1]データ貼付!$A:$A,"&gt;=45383",[1]データ貼付!$A:$A,"&lt;=45412")</f>
        <v>65111</v>
      </c>
      <c r="Q39" s="95"/>
    </row>
    <row r="40" spans="1:17" ht="23.25" customHeight="1" x14ac:dyDescent="0.15">
      <c r="A40" s="67" t="s">
        <v>141</v>
      </c>
      <c r="B40" s="104">
        <f>SUMIFS([1]データ貼付!Q:Q,[1]データ貼付!$A:$A,"&gt;=45413",[1]データ貼付!$A:$A,"&lt;=45443")</f>
        <v>20</v>
      </c>
      <c r="C40" s="95"/>
      <c r="D40" s="95">
        <f>SUMIFS([1]データ貼付!S:S,[1]データ貼付!$A:$A,"&gt;=45413",[1]データ貼付!$A:$A,"&lt;=45443")</f>
        <v>12</v>
      </c>
      <c r="E40" s="95"/>
      <c r="F40" s="95">
        <f>SUMIFS([1]データ貼付!R:R,[1]データ貼付!$A:$A,"&gt;=45413",[1]データ貼付!$A:$A,"&lt;=45443")</f>
        <v>8</v>
      </c>
      <c r="G40" s="120"/>
      <c r="H40" s="95">
        <f>SUMIFS([1]データ貼付!V:V,[1]データ貼付!$A:$A,"&gt;=45413",[1]データ貼付!$A:$A,"&lt;=45443")</f>
        <v>38</v>
      </c>
      <c r="I40" s="120"/>
      <c r="J40" s="109">
        <f>SUMIFS([1]データ貼付!W:W,[1]データ貼付!$A:$A,"&gt;=45413",[1]データ貼付!$A:$A,"&lt;=45443")</f>
        <v>0</v>
      </c>
      <c r="K40" s="95"/>
      <c r="L40" s="95">
        <f>SUMIFS([1]データ貼付!X:X,[1]データ貼付!$A:$A,"&gt;=45413",[1]データ貼付!$A:$A,"&lt;=45443")</f>
        <v>4</v>
      </c>
      <c r="M40" s="95"/>
      <c r="N40" s="104">
        <f>SUMIFS([1]データ貼付!Y:Y,[1]データ貼付!$A:$A,"&gt;=45413",[1]データ貼付!$A:$A,"&lt;=45443")</f>
        <v>19351</v>
      </c>
      <c r="O40" s="95"/>
      <c r="P40" s="95">
        <f>SUMIFS([1]データ貼付!Z:Z,[1]データ貼付!$A:$A,"&gt;=45413",[1]データ貼付!$A:$A,"&lt;=45443")</f>
        <v>14379</v>
      </c>
      <c r="Q40" s="95"/>
    </row>
    <row r="41" spans="1:17" ht="23.25" customHeight="1" x14ac:dyDescent="0.15">
      <c r="A41" s="67" t="s">
        <v>142</v>
      </c>
      <c r="B41" s="104">
        <f>SUMIFS([1]データ貼付!Q:Q,[1]データ貼付!$A:$A,"&gt;=45444",[1]データ貼付!$A:$A,"&lt;=45473")</f>
        <v>12</v>
      </c>
      <c r="C41" s="95"/>
      <c r="D41" s="95">
        <f>SUMIFS([1]データ貼付!S:S,[1]データ貼付!$A:$A,"&gt;=45444",[1]データ貼付!$A:$A,"&lt;=45473")</f>
        <v>10</v>
      </c>
      <c r="E41" s="95"/>
      <c r="F41" s="95">
        <f>SUMIFS([1]データ貼付!R:R,[1]データ貼付!$A:$A,"&gt;=45444",[1]データ貼付!$A:$A,"&lt;=45473")</f>
        <v>2</v>
      </c>
      <c r="G41" s="120"/>
      <c r="H41" s="95">
        <f>SUMIFS([1]データ貼付!V:V,[1]データ貼付!$A:$A,"&gt;=45444",[1]データ貼付!$A:$A,"&lt;=45473")</f>
        <v>19</v>
      </c>
      <c r="I41" s="120"/>
      <c r="J41" s="109">
        <f>SUMIFS([1]データ貼付!W:W,[1]データ貼付!$A:$A,"&gt;=45444",[1]データ貼付!$A:$A,"&lt;=45473")</f>
        <v>0</v>
      </c>
      <c r="K41" s="95"/>
      <c r="L41" s="95">
        <f>SUMIFS([1]データ貼付!X:X,[1]データ貼付!$A:$A,"&gt;=45444",[1]データ貼付!$A:$A,"&lt;=45473")</f>
        <v>4</v>
      </c>
      <c r="M41" s="95"/>
      <c r="N41" s="104">
        <f>SUMIFS([1]データ貼付!Y:Y,[1]データ貼付!$A:$A,"&gt;=45444",[1]データ貼付!$A:$A,"&lt;=45473")</f>
        <v>59472</v>
      </c>
      <c r="O41" s="95"/>
      <c r="P41" s="95">
        <f>SUMIFS([1]データ貼付!Z:Z,[1]データ貼付!$A:$A,"&gt;=45444",[1]データ貼付!$A:$A,"&lt;=45473")</f>
        <v>46129</v>
      </c>
      <c r="Q41" s="95"/>
    </row>
    <row r="42" spans="1:17" ht="23.25" customHeight="1" x14ac:dyDescent="0.15">
      <c r="A42" s="30"/>
      <c r="B42" s="59"/>
      <c r="C42" s="59"/>
      <c r="D42" s="59"/>
      <c r="E42" s="61"/>
      <c r="F42" s="59"/>
      <c r="G42" s="77"/>
      <c r="H42" s="59"/>
      <c r="I42" s="77"/>
      <c r="J42" s="76"/>
      <c r="K42" s="61"/>
      <c r="L42" s="59"/>
      <c r="M42" s="61"/>
      <c r="N42" s="71"/>
      <c r="O42" s="61"/>
      <c r="P42" s="59"/>
      <c r="Q42" s="61"/>
    </row>
    <row r="43" spans="1:17" ht="23.25" customHeight="1" x14ac:dyDescent="0.15">
      <c r="A43" s="67" t="s">
        <v>143</v>
      </c>
      <c r="B43" s="104">
        <f>SUMIFS([1]データ貼付!Q:Q,[1]データ貼付!$A:$A,"&gt;=45474",[1]データ貼付!$A:$A,"&lt;=45504")</f>
        <v>8</v>
      </c>
      <c r="C43" s="95"/>
      <c r="D43" s="95">
        <f>SUMIFS([1]データ貼付!S:S,[1]データ貼付!$A:$A,"&gt;=45474",[1]データ貼付!$A:$A,"&lt;=45504")</f>
        <v>6</v>
      </c>
      <c r="E43" s="95"/>
      <c r="F43" s="95">
        <f>SUMIFS([1]データ貼付!R:R,[1]データ貼付!$A:$A,"&gt;=45474",[1]データ貼付!$A:$A,"&lt;=45504")</f>
        <v>2</v>
      </c>
      <c r="G43" s="120"/>
      <c r="H43" s="95">
        <f>SUMIFS([1]データ貼付!V:V,[1]データ貼付!$A:$A,"&gt;=45474",[1]データ貼付!$A:$A,"&lt;=45504")</f>
        <v>14</v>
      </c>
      <c r="I43" s="120"/>
      <c r="J43" s="109">
        <f>SUMIFS([1]データ貼付!W:W,[1]データ貼付!$A:$A,"&gt;=45474",[1]データ貼付!$A:$A,"&lt;=45504")</f>
        <v>0</v>
      </c>
      <c r="K43" s="95"/>
      <c r="L43" s="95">
        <f>SUMIFS([1]データ貼付!X:X,[1]データ貼付!$A:$A,"&gt;=45474",[1]データ貼付!$A:$A,"&lt;=45504")</f>
        <v>1</v>
      </c>
      <c r="M43" s="95"/>
      <c r="N43" s="104">
        <f>SUMIFS([1]データ貼付!Y:Y,[1]データ貼付!$A:$A,"&gt;=45474",[1]データ貼付!$A:$A,"&lt;=45504")</f>
        <v>36296</v>
      </c>
      <c r="O43" s="95"/>
      <c r="P43" s="95">
        <f>SUMIFS([1]データ貼付!Z:Z,[1]データ貼付!$A:$A,"&gt;=45474",[1]データ貼付!$A:$A,"&lt;=45504")</f>
        <v>29009</v>
      </c>
      <c r="Q43" s="95"/>
    </row>
    <row r="44" spans="1:17" ht="23.25" customHeight="1" x14ac:dyDescent="0.15">
      <c r="A44" s="67" t="s">
        <v>144</v>
      </c>
      <c r="B44" s="104">
        <f>SUMIFS([1]データ貼付!Q:Q,[1]データ貼付!$A:$A,"&gt;=45505",[1]データ貼付!$A:$A,"&lt;=45535")</f>
        <v>6</v>
      </c>
      <c r="C44" s="95"/>
      <c r="D44" s="95">
        <f>SUMIFS([1]データ貼付!S:S,[1]データ貼付!$A:$A,"&gt;=45505",[1]データ貼付!$A:$A,"&lt;=45535")</f>
        <v>4</v>
      </c>
      <c r="E44" s="95"/>
      <c r="F44" s="95">
        <f>SUMIFS([1]データ貼付!R:R,[1]データ貼付!$A:$A,"&gt;=45505",[1]データ貼付!$A:$A,"&lt;=45535")</f>
        <v>2</v>
      </c>
      <c r="G44" s="120"/>
      <c r="H44" s="95">
        <f>SUMIFS([1]データ貼付!V:V,[1]データ貼付!$A:$A,"&gt;=45505",[1]データ貼付!$A:$A,"&lt;=45535")</f>
        <v>19</v>
      </c>
      <c r="I44" s="120"/>
      <c r="J44" s="109">
        <f>SUMIFS([1]データ貼付!W:W,[1]データ貼付!$A:$A,"&gt;=45505",[1]データ貼付!$A:$A,"&lt;=45535")</f>
        <v>0</v>
      </c>
      <c r="K44" s="95"/>
      <c r="L44" s="95">
        <f>SUMIFS([1]データ貼付!X:X,[1]データ貼付!$A:$A,"&gt;=45505",[1]データ貼付!$A:$A,"&lt;=45535")</f>
        <v>2</v>
      </c>
      <c r="M44" s="95"/>
      <c r="N44" s="104">
        <f>SUMIFS([1]データ貼付!Y:Y,[1]データ貼付!$A:$A,"&gt;=45505",[1]データ貼付!$A:$A,"&lt;=45535")</f>
        <v>60957</v>
      </c>
      <c r="O44" s="95"/>
      <c r="P44" s="95">
        <f>SUMIFS([1]データ貼付!Z:Z,[1]データ貼付!$A:$A,"&gt;=45505",[1]データ貼付!$A:$A,"&lt;=45535")</f>
        <v>36860</v>
      </c>
      <c r="Q44" s="95"/>
    </row>
    <row r="45" spans="1:17" ht="23.25" customHeight="1" x14ac:dyDescent="0.15">
      <c r="A45" s="67" t="s">
        <v>145</v>
      </c>
      <c r="B45" s="104">
        <f>SUMIFS([1]データ貼付!Q:Q,[1]データ貼付!$A:$A,"&gt;=45536",[1]データ貼付!$A:$A,"&lt;=45565")</f>
        <v>5</v>
      </c>
      <c r="C45" s="95"/>
      <c r="D45" s="95">
        <f>SUMIFS([1]データ貼付!S:S,[1]データ貼付!$A:$A,"&gt;=45536",[1]データ貼付!$A:$A,"&lt;=45565")</f>
        <v>4</v>
      </c>
      <c r="E45" s="95"/>
      <c r="F45" s="95">
        <f>SUMIFS([1]データ貼付!R:R,[1]データ貼付!$A:$A,"&gt;=45536",[1]データ貼付!$A:$A,"&lt;=45565")</f>
        <v>1</v>
      </c>
      <c r="G45" s="120"/>
      <c r="H45" s="95">
        <f>SUMIFS([1]データ貼付!V:V,[1]データ貼付!$A:$A,"&gt;=45536",[1]データ貼付!$A:$A,"&lt;=45565")</f>
        <v>12</v>
      </c>
      <c r="I45" s="120"/>
      <c r="J45" s="109">
        <f>SUMIFS([1]データ貼付!W:W,[1]データ貼付!$A:$A,"&gt;=45536",[1]データ貼付!$A:$A,"&lt;=45565")</f>
        <v>0</v>
      </c>
      <c r="K45" s="95"/>
      <c r="L45" s="95">
        <f>SUMIFS([1]データ貼付!X:X,[1]データ貼付!$A:$A,"&gt;=45536",[1]データ貼付!$A:$A,"&lt;=45565")</f>
        <v>3</v>
      </c>
      <c r="M45" s="95"/>
      <c r="N45" s="104">
        <f>SUMIFS([1]データ貼付!Y:Y,[1]データ貼付!$A:$A,"&gt;=45536",[1]データ貼付!$A:$A,"&lt;=45565")</f>
        <v>24993</v>
      </c>
      <c r="O45" s="95"/>
      <c r="P45" s="95">
        <f>SUMIFS([1]データ貼付!Z:Z,[1]データ貼付!$A:$A,"&gt;=45536",[1]データ貼付!$A:$A,"&lt;=45565")</f>
        <v>17077</v>
      </c>
      <c r="Q45" s="95"/>
    </row>
    <row r="46" spans="1:17" ht="23.25" customHeight="1" x14ac:dyDescent="0.15">
      <c r="A46" s="67" t="s">
        <v>148</v>
      </c>
      <c r="B46" s="104">
        <f>SUMIFS([1]データ貼付!Q:Q,[1]データ貼付!$A:$A,"&gt;=45566",[1]データ貼付!$A:$A,"&lt;=45596")</f>
        <v>16</v>
      </c>
      <c r="C46" s="95"/>
      <c r="D46" s="95">
        <f>SUMIFS([1]データ貼付!S:S,[1]データ貼付!$A:$A,"&gt;=45566",[1]データ貼付!$A:$A,"&lt;=45596")</f>
        <v>11</v>
      </c>
      <c r="E46" s="95"/>
      <c r="F46" s="95">
        <f>SUMIFS([1]データ貼付!R:R,[1]データ貼付!$A:$A,"&gt;=45566",[1]データ貼付!$A:$A,"&lt;=45596")</f>
        <v>5</v>
      </c>
      <c r="G46" s="120"/>
      <c r="H46" s="95">
        <f>SUMIFS([1]データ貼付!V:V,[1]データ貼付!$A:$A,"&gt;=45566",[1]データ貼付!$A:$A,"&lt;=45596")</f>
        <v>28</v>
      </c>
      <c r="I46" s="120"/>
      <c r="J46" s="109">
        <f>SUMIFS([1]データ貼付!W:W,[1]データ貼付!$A:$A,"&gt;=45566",[1]データ貼付!$A:$A,"&lt;=45596")</f>
        <v>0</v>
      </c>
      <c r="K46" s="95"/>
      <c r="L46" s="95">
        <f>SUMIFS([1]データ貼付!X:X,[1]データ貼付!$A:$A,"&gt;=45566",[1]データ貼付!$A:$A,"&lt;=45596")</f>
        <v>3</v>
      </c>
      <c r="M46" s="95"/>
      <c r="N46" s="104">
        <f>SUMIFS([1]データ貼付!Y:Y,[1]データ貼付!$A:$A,"&gt;=45566",[1]データ貼付!$A:$A,"&lt;=45596")</f>
        <v>70996</v>
      </c>
      <c r="O46" s="95"/>
      <c r="P46" s="95">
        <f>SUMIFS([1]データ貼付!Z:Z,[1]データ貼付!$A:$A,"&gt;=45566",[1]データ貼付!$A:$A,"&lt;=45596")</f>
        <v>41384</v>
      </c>
      <c r="Q46" s="95"/>
    </row>
    <row r="47" spans="1:17" ht="23.25" customHeight="1" x14ac:dyDescent="0.15">
      <c r="A47" s="67" t="s">
        <v>146</v>
      </c>
      <c r="B47" s="104">
        <f>SUMIFS([1]データ貼付!Q:Q,[1]データ貼付!$A:$A,"&gt;=45597",[1]データ貼付!$A:$A,"&lt;=45626")</f>
        <v>12</v>
      </c>
      <c r="C47" s="95"/>
      <c r="D47" s="95">
        <f>SUMIFS([1]データ貼付!S:S,[1]データ貼付!$A:$A,"&gt;=45597",[1]データ貼付!$A:$A,"&lt;=45626")</f>
        <v>9</v>
      </c>
      <c r="E47" s="95"/>
      <c r="F47" s="95">
        <f>SUMIFS([1]データ貼付!R:R,[1]データ貼付!$A:$A,"&gt;=45597",[1]データ貼付!$A:$A,"&lt;=45626")</f>
        <v>3</v>
      </c>
      <c r="G47" s="120"/>
      <c r="H47" s="95">
        <f>SUMIFS([1]データ貼付!V:V,[1]データ貼付!$A:$A,"&gt;=45597",[1]データ貼付!$A:$A,"&lt;=45626")</f>
        <v>24</v>
      </c>
      <c r="I47" s="120"/>
      <c r="J47" s="109">
        <f>SUMIFS([1]データ貼付!W:W,[1]データ貼付!$A:$A,"&gt;=45597",[1]データ貼付!$A:$A,"&lt;=45626")</f>
        <v>1</v>
      </c>
      <c r="K47" s="95"/>
      <c r="L47" s="95">
        <f>SUMIFS([1]データ貼付!X:X,[1]データ貼付!$A:$A,"&gt;=45597",[1]データ貼付!$A:$A,"&lt;=45626")</f>
        <v>4</v>
      </c>
      <c r="M47" s="95"/>
      <c r="N47" s="104">
        <f>SUMIFS([1]データ貼付!Y:Y,[1]データ貼付!$A:$A,"&gt;=45597",[1]データ貼付!$A:$A,"&lt;=45626")</f>
        <v>15388</v>
      </c>
      <c r="O47" s="95"/>
      <c r="P47" s="95">
        <f>SUMIFS([1]データ貼付!Z:Z,[1]データ貼付!$A:$A,"&gt;=45597",[1]データ貼付!$A:$A,"&lt;=45626")</f>
        <v>9853</v>
      </c>
      <c r="Q47" s="95"/>
    </row>
    <row r="48" spans="1:17" ht="23.25" customHeight="1" x14ac:dyDescent="0.15">
      <c r="A48" s="67" t="s">
        <v>147</v>
      </c>
      <c r="B48" s="104">
        <f>SUMIFS([1]データ貼付!Q:Q,[1]データ貼付!$A:$A,"&gt;=45627",[1]データ貼付!$A:$A,"&lt;=45657")</f>
        <v>16</v>
      </c>
      <c r="C48" s="95"/>
      <c r="D48" s="95">
        <f>SUMIFS([1]データ貼付!S:S,[1]データ貼付!$A:$A,"&gt;=45627",[1]データ貼付!$A:$A,"&lt;=45657")</f>
        <v>9</v>
      </c>
      <c r="E48" s="95"/>
      <c r="F48" s="95">
        <f>SUMIFS([1]データ貼付!R:R,[1]データ貼付!$A:$A,"&gt;=45627",[1]データ貼付!$A:$A,"&lt;=45657")</f>
        <v>7</v>
      </c>
      <c r="G48" s="120"/>
      <c r="H48" s="95">
        <f>SUMIFS([1]データ貼付!V:V,[1]データ貼付!$A:$A,"&gt;=45627",[1]データ貼付!$A:$A,"&lt;=45657")</f>
        <v>38</v>
      </c>
      <c r="I48" s="120"/>
      <c r="J48" s="109">
        <f>SUMIFS([1]データ貼付!W:W,[1]データ貼付!$A:$A,"&gt;=45627",[1]データ貼付!$A:$A,"&lt;=45657")</f>
        <v>3</v>
      </c>
      <c r="K48" s="95"/>
      <c r="L48" s="95">
        <f>SUMIFS([1]データ貼付!X:X,[1]データ貼付!$A:$A,"&gt;=45627",[1]データ貼付!$A:$A,"&lt;=45657")</f>
        <v>3</v>
      </c>
      <c r="M48" s="95"/>
      <c r="N48" s="104">
        <f>SUMIFS([1]データ貼付!Y:Y,[1]データ貼付!$A:$A,"&gt;=45627",[1]データ貼付!$A:$A,"&lt;=45657")</f>
        <v>125850</v>
      </c>
      <c r="O48" s="95"/>
      <c r="P48" s="95">
        <f>SUMIFS([1]データ貼付!Z:Z,[1]データ貼付!$A:$A,"&gt;=45627",[1]データ貼付!$A:$A,"&lt;=45657")</f>
        <v>88720</v>
      </c>
      <c r="Q48" s="95"/>
    </row>
    <row r="49" spans="1:17" ht="23.25" customHeight="1" x14ac:dyDescent="0.15">
      <c r="A49" s="19"/>
      <c r="B49" s="101"/>
      <c r="C49" s="102"/>
      <c r="D49" s="126"/>
      <c r="E49" s="102"/>
      <c r="F49" s="126"/>
      <c r="G49" s="127"/>
      <c r="H49" s="124"/>
      <c r="I49" s="125"/>
      <c r="J49" s="110"/>
      <c r="K49" s="110"/>
      <c r="L49" s="105"/>
      <c r="M49" s="106"/>
      <c r="N49" s="101"/>
      <c r="O49" s="102"/>
      <c r="P49" s="96"/>
      <c r="Q49" s="96"/>
    </row>
    <row r="50" spans="1:17" ht="39" customHeight="1" x14ac:dyDescent="0.15"/>
    <row r="51" spans="1:17" ht="82.5" customHeight="1" x14ac:dyDescent="0.1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56"/>
    </row>
    <row r="52" spans="1:17" ht="23.25" customHeight="1" x14ac:dyDescent="0.15"/>
    <row r="53" spans="1:17" ht="23.25" customHeight="1" x14ac:dyDescent="0.15"/>
    <row r="54" spans="1:17" ht="23.25" customHeight="1" x14ac:dyDescent="0.15"/>
    <row r="55" spans="1:17" ht="23.25" customHeight="1" x14ac:dyDescent="0.15"/>
    <row r="56" spans="1:17" ht="23.25" customHeight="1" x14ac:dyDescent="0.15"/>
    <row r="57" spans="1:17" ht="23.25" customHeight="1" x14ac:dyDescent="0.15"/>
    <row r="58" spans="1:17" ht="23.25" customHeight="1" x14ac:dyDescent="0.15"/>
    <row r="59" spans="1:17" ht="23.25" customHeight="1" x14ac:dyDescent="0.15"/>
    <row r="60" spans="1:17" ht="23.25" customHeight="1" x14ac:dyDescent="0.15"/>
    <row r="61" spans="1:17" ht="23.25" customHeight="1" x14ac:dyDescent="0.15"/>
    <row r="62" spans="1:17" ht="23.25" customHeight="1" x14ac:dyDescent="0.15"/>
    <row r="63" spans="1:17" ht="23.25" customHeight="1" x14ac:dyDescent="0.15"/>
    <row r="64" spans="1:17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</sheetData>
  <mergeCells count="211">
    <mergeCell ref="K20:L20"/>
    <mergeCell ref="K21:L21"/>
    <mergeCell ref="K22:L22"/>
    <mergeCell ref="K23:L23"/>
    <mergeCell ref="K24:L24"/>
    <mergeCell ref="O23:P23"/>
    <mergeCell ref="O24:P24"/>
    <mergeCell ref="K10:L10"/>
    <mergeCell ref="K12:L12"/>
    <mergeCell ref="K13:L13"/>
    <mergeCell ref="K14:L14"/>
    <mergeCell ref="K15:L15"/>
    <mergeCell ref="K16:L16"/>
    <mergeCell ref="K17:L17"/>
    <mergeCell ref="K19:L19"/>
    <mergeCell ref="D29:E29"/>
    <mergeCell ref="D30:E30"/>
    <mergeCell ref="D31:E31"/>
    <mergeCell ref="D32:E32"/>
    <mergeCell ref="B48:C48"/>
    <mergeCell ref="B49:C49"/>
    <mergeCell ref="O10:P10"/>
    <mergeCell ref="O11:P11"/>
    <mergeCell ref="O12:P12"/>
    <mergeCell ref="O13:P13"/>
    <mergeCell ref="O14:P14"/>
    <mergeCell ref="O15:P15"/>
    <mergeCell ref="O16:P16"/>
    <mergeCell ref="O17:P17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32:C32"/>
    <mergeCell ref="B34:C34"/>
    <mergeCell ref="B35:C35"/>
    <mergeCell ref="D41:E41"/>
    <mergeCell ref="D43:E43"/>
    <mergeCell ref="D44:E44"/>
    <mergeCell ref="D45:E45"/>
    <mergeCell ref="D35:E35"/>
    <mergeCell ref="D36:E36"/>
    <mergeCell ref="D37:E37"/>
    <mergeCell ref="D38:E38"/>
    <mergeCell ref="D39:E39"/>
    <mergeCell ref="D40:E40"/>
    <mergeCell ref="B40:C40"/>
    <mergeCell ref="B41:C41"/>
    <mergeCell ref="F48:G48"/>
    <mergeCell ref="F49:G49"/>
    <mergeCell ref="F38:G38"/>
    <mergeCell ref="F39:G39"/>
    <mergeCell ref="F40:G40"/>
    <mergeCell ref="F41:G41"/>
    <mergeCell ref="F43:G43"/>
    <mergeCell ref="D49:E49"/>
    <mergeCell ref="D46:E46"/>
    <mergeCell ref="D47:E47"/>
    <mergeCell ref="D48:E48"/>
    <mergeCell ref="H44:I44"/>
    <mergeCell ref="H45:I45"/>
    <mergeCell ref="H46:I46"/>
    <mergeCell ref="D33:E33"/>
    <mergeCell ref="D34:E34"/>
    <mergeCell ref="F44:G44"/>
    <mergeCell ref="F45:G45"/>
    <mergeCell ref="F46:G46"/>
    <mergeCell ref="F47:G47"/>
    <mergeCell ref="B27:G27"/>
    <mergeCell ref="F28:G28"/>
    <mergeCell ref="D28:E28"/>
    <mergeCell ref="B28:C28"/>
    <mergeCell ref="F29:G29"/>
    <mergeCell ref="F30:G30"/>
    <mergeCell ref="F31:G31"/>
    <mergeCell ref="H41:I41"/>
    <mergeCell ref="H35:I35"/>
    <mergeCell ref="H36:I36"/>
    <mergeCell ref="H37:I37"/>
    <mergeCell ref="H38:I38"/>
    <mergeCell ref="H39:I39"/>
    <mergeCell ref="H40:I40"/>
    <mergeCell ref="F32:G32"/>
    <mergeCell ref="F33:G33"/>
    <mergeCell ref="F34:G34"/>
    <mergeCell ref="F35:G35"/>
    <mergeCell ref="F36:G36"/>
    <mergeCell ref="F37:G37"/>
    <mergeCell ref="B29:C29"/>
    <mergeCell ref="B30:C30"/>
    <mergeCell ref="B31:C31"/>
    <mergeCell ref="B33:C33"/>
    <mergeCell ref="J48:K48"/>
    <mergeCell ref="J49:K49"/>
    <mergeCell ref="H27:I28"/>
    <mergeCell ref="H29:I29"/>
    <mergeCell ref="H30:I30"/>
    <mergeCell ref="H31:I31"/>
    <mergeCell ref="H32:I32"/>
    <mergeCell ref="H33:I33"/>
    <mergeCell ref="H34:I34"/>
    <mergeCell ref="J41:K41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H47:I47"/>
    <mergeCell ref="H48:I48"/>
    <mergeCell ref="H49:I49"/>
    <mergeCell ref="H43:I43"/>
    <mergeCell ref="L48:M48"/>
    <mergeCell ref="L49:M49"/>
    <mergeCell ref="J28:K28"/>
    <mergeCell ref="J29:K29"/>
    <mergeCell ref="J30:K30"/>
    <mergeCell ref="J31:K31"/>
    <mergeCell ref="J32:K32"/>
    <mergeCell ref="J33:K33"/>
    <mergeCell ref="J34:K34"/>
    <mergeCell ref="L41:M41"/>
    <mergeCell ref="L43:M43"/>
    <mergeCell ref="L44:M44"/>
    <mergeCell ref="L45:M45"/>
    <mergeCell ref="L46:M46"/>
    <mergeCell ref="L35:M35"/>
    <mergeCell ref="L36:M36"/>
    <mergeCell ref="L37:M37"/>
    <mergeCell ref="L38:M38"/>
    <mergeCell ref="L39:M39"/>
    <mergeCell ref="L40:M40"/>
    <mergeCell ref="L29:M29"/>
    <mergeCell ref="L30:M30"/>
    <mergeCell ref="L31:M31"/>
    <mergeCell ref="J47:K47"/>
    <mergeCell ref="L32:M32"/>
    <mergeCell ref="L33:M33"/>
    <mergeCell ref="L34:M34"/>
    <mergeCell ref="N49:O49"/>
    <mergeCell ref="K4:L4"/>
    <mergeCell ref="K5:L5"/>
    <mergeCell ref="K6:L6"/>
    <mergeCell ref="K7:L7"/>
    <mergeCell ref="K8:L8"/>
    <mergeCell ref="K9:L9"/>
    <mergeCell ref="J27:M27"/>
    <mergeCell ref="L28:M28"/>
    <mergeCell ref="N43:O43"/>
    <mergeCell ref="N44:O44"/>
    <mergeCell ref="N45:O45"/>
    <mergeCell ref="N46:O46"/>
    <mergeCell ref="N47:O47"/>
    <mergeCell ref="N48:O48"/>
    <mergeCell ref="N37:O37"/>
    <mergeCell ref="N38:O38"/>
    <mergeCell ref="N39:O39"/>
    <mergeCell ref="N40:O40"/>
    <mergeCell ref="N41:O41"/>
    <mergeCell ref="L47:M47"/>
    <mergeCell ref="P46:Q46"/>
    <mergeCell ref="P47:Q47"/>
    <mergeCell ref="P37:Q37"/>
    <mergeCell ref="P38:Q38"/>
    <mergeCell ref="P39:Q39"/>
    <mergeCell ref="P40:Q40"/>
    <mergeCell ref="P41:Q41"/>
    <mergeCell ref="N30:O30"/>
    <mergeCell ref="N31:O31"/>
    <mergeCell ref="N32:O32"/>
    <mergeCell ref="N33:O33"/>
    <mergeCell ref="N34:O34"/>
    <mergeCell ref="N35:O35"/>
    <mergeCell ref="N36:O36"/>
    <mergeCell ref="P43:Q43"/>
    <mergeCell ref="P44:Q44"/>
    <mergeCell ref="P31:Q31"/>
    <mergeCell ref="P32:Q32"/>
    <mergeCell ref="A1:Q1"/>
    <mergeCell ref="A51:J51"/>
    <mergeCell ref="O5:P5"/>
    <mergeCell ref="O6:P6"/>
    <mergeCell ref="O7:P7"/>
    <mergeCell ref="O8:P8"/>
    <mergeCell ref="P33:Q33"/>
    <mergeCell ref="P34:Q34"/>
    <mergeCell ref="P35:Q35"/>
    <mergeCell ref="P36:Q36"/>
    <mergeCell ref="O9:P9"/>
    <mergeCell ref="O4:P4"/>
    <mergeCell ref="N27:Q27"/>
    <mergeCell ref="P28:Q28"/>
    <mergeCell ref="P29:Q29"/>
    <mergeCell ref="P30:Q30"/>
    <mergeCell ref="O19:P19"/>
    <mergeCell ref="O20:P20"/>
    <mergeCell ref="O21:P21"/>
    <mergeCell ref="O22:P22"/>
    <mergeCell ref="P48:Q48"/>
    <mergeCell ref="P49:Q49"/>
    <mergeCell ref="N29:O29"/>
    <mergeCell ref="P45:Q45"/>
  </mergeCells>
  <phoneticPr fontId="3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&amp;R&amp;22災害、事故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showGridLines="0" tabSelected="1" showOutlineSymbols="0" topLeftCell="A25" zoomScale="70" zoomScaleNormal="70" zoomScaleSheetLayoutView="70" workbookViewId="0">
      <selection activeCell="B47" sqref="B47"/>
    </sheetView>
  </sheetViews>
  <sheetFormatPr defaultColWidth="11.33203125" defaultRowHeight="12" x14ac:dyDescent="0.15"/>
  <cols>
    <col min="1" max="1" width="10.6640625" style="25" customWidth="1"/>
    <col min="2" max="8" width="5.6640625" style="25" customWidth="1"/>
    <col min="9" max="11" width="9.1640625" style="25" customWidth="1"/>
    <col min="12" max="16" width="5.6640625" style="25" customWidth="1"/>
    <col min="17" max="17" width="11.6640625" style="25" customWidth="1"/>
    <col min="18" max="16384" width="11.33203125" style="24"/>
  </cols>
  <sheetData>
    <row r="1" spans="1:17" s="26" customFormat="1" ht="25.5" customHeight="1" x14ac:dyDescent="0.3">
      <c r="A1" s="129" t="s">
        <v>163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45" customHeight="1" x14ac:dyDescent="0.25">
      <c r="A2" s="136" t="s">
        <v>161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24" customHeight="1" x14ac:dyDescent="0.15">
      <c r="A3" s="8"/>
      <c r="B3" s="111" t="s">
        <v>87</v>
      </c>
      <c r="C3" s="141"/>
      <c r="D3" s="141"/>
      <c r="E3" s="141"/>
      <c r="F3" s="141"/>
      <c r="G3" s="141"/>
      <c r="H3" s="142"/>
      <c r="I3" s="111" t="s">
        <v>86</v>
      </c>
      <c r="J3" s="141"/>
      <c r="K3" s="142"/>
      <c r="L3" s="34"/>
      <c r="M3" s="34"/>
      <c r="N3" s="34"/>
      <c r="O3" s="111" t="s">
        <v>85</v>
      </c>
      <c r="P3" s="142"/>
      <c r="Q3" s="131" t="s">
        <v>124</v>
      </c>
    </row>
    <row r="4" spans="1:17" ht="24" customHeight="1" x14ac:dyDescent="0.15">
      <c r="A4" s="139" t="s">
        <v>84</v>
      </c>
      <c r="B4" s="132"/>
      <c r="C4" s="143"/>
      <c r="D4" s="143"/>
      <c r="E4" s="143"/>
      <c r="F4" s="143"/>
      <c r="G4" s="143"/>
      <c r="H4" s="144"/>
      <c r="I4" s="132"/>
      <c r="J4" s="143"/>
      <c r="K4" s="144"/>
      <c r="L4" s="46" t="s">
        <v>83</v>
      </c>
      <c r="M4" s="47" t="s">
        <v>82</v>
      </c>
      <c r="N4" s="47" t="s">
        <v>81</v>
      </c>
      <c r="O4" s="132"/>
      <c r="P4" s="144"/>
      <c r="Q4" s="132"/>
    </row>
    <row r="5" spans="1:17" ht="24" customHeight="1" x14ac:dyDescent="0.15">
      <c r="A5" s="140"/>
      <c r="B5" s="133" t="s">
        <v>2</v>
      </c>
      <c r="C5" s="133" t="s">
        <v>80</v>
      </c>
      <c r="D5" s="133" t="s">
        <v>75</v>
      </c>
      <c r="E5" s="133" t="s">
        <v>79</v>
      </c>
      <c r="F5" s="133" t="s">
        <v>78</v>
      </c>
      <c r="G5" s="35" t="s">
        <v>77</v>
      </c>
      <c r="H5" s="35" t="s">
        <v>76</v>
      </c>
      <c r="I5" s="36" t="s">
        <v>3</v>
      </c>
      <c r="J5" s="36" t="s">
        <v>3</v>
      </c>
      <c r="K5" s="133" t="s">
        <v>75</v>
      </c>
      <c r="L5" s="46" t="s">
        <v>74</v>
      </c>
      <c r="M5" s="47" t="s">
        <v>73</v>
      </c>
      <c r="N5" s="47" t="s">
        <v>72</v>
      </c>
      <c r="O5" s="133" t="s">
        <v>71</v>
      </c>
      <c r="P5" s="133" t="s">
        <v>70</v>
      </c>
      <c r="Q5" s="111" t="s">
        <v>2</v>
      </c>
    </row>
    <row r="6" spans="1:17" ht="24" customHeight="1" x14ac:dyDescent="0.15">
      <c r="A6" s="7"/>
      <c r="B6" s="134"/>
      <c r="C6" s="134"/>
      <c r="D6" s="134"/>
      <c r="E6" s="134" t="s">
        <v>69</v>
      </c>
      <c r="F6" s="134" t="s">
        <v>68</v>
      </c>
      <c r="G6" s="15" t="s">
        <v>68</v>
      </c>
      <c r="H6" s="15" t="s">
        <v>67</v>
      </c>
      <c r="I6" s="37" t="s">
        <v>66</v>
      </c>
      <c r="J6" s="37" t="s">
        <v>65</v>
      </c>
      <c r="K6" s="134"/>
      <c r="L6" s="15"/>
      <c r="M6" s="15"/>
      <c r="N6" s="15"/>
      <c r="O6" s="135"/>
      <c r="P6" s="135"/>
      <c r="Q6" s="132"/>
    </row>
    <row r="7" spans="1:17" ht="27.75" customHeight="1" x14ac:dyDescent="0.15">
      <c r="A7" s="8"/>
      <c r="B7" s="38" t="s">
        <v>64</v>
      </c>
      <c r="C7" s="17" t="s">
        <v>64</v>
      </c>
      <c r="D7" s="17" t="s">
        <v>64</v>
      </c>
      <c r="E7" s="17" t="s">
        <v>64</v>
      </c>
      <c r="F7" s="17" t="s">
        <v>64</v>
      </c>
      <c r="G7" s="17" t="s">
        <v>64</v>
      </c>
      <c r="H7" s="18" t="s">
        <v>64</v>
      </c>
      <c r="I7" s="17" t="s">
        <v>63</v>
      </c>
      <c r="J7" s="17" t="s">
        <v>63</v>
      </c>
      <c r="K7" s="18" t="s">
        <v>62</v>
      </c>
      <c r="L7" s="17" t="s">
        <v>61</v>
      </c>
      <c r="M7" s="17" t="s">
        <v>60</v>
      </c>
      <c r="N7" s="17" t="s">
        <v>59</v>
      </c>
      <c r="O7" s="17" t="s">
        <v>59</v>
      </c>
      <c r="P7" s="17" t="s">
        <v>59</v>
      </c>
      <c r="Q7" s="17" t="s">
        <v>58</v>
      </c>
    </row>
    <row r="8" spans="1:17" ht="27" customHeight="1" x14ac:dyDescent="0.15">
      <c r="A8" s="39" t="s">
        <v>57</v>
      </c>
      <c r="B8" s="70">
        <f>B10+B12</f>
        <v>421</v>
      </c>
      <c r="C8" s="40">
        <f t="shared" ref="C8:Q8" si="0">C10+C12</f>
        <v>188</v>
      </c>
      <c r="D8" s="40">
        <f t="shared" si="0"/>
        <v>25</v>
      </c>
      <c r="E8" s="40">
        <f t="shared" si="0"/>
        <v>35</v>
      </c>
      <c r="F8" s="40">
        <f t="shared" si="0"/>
        <v>0</v>
      </c>
      <c r="G8" s="40">
        <f t="shared" si="0"/>
        <v>0</v>
      </c>
      <c r="H8" s="40">
        <f t="shared" si="0"/>
        <v>173</v>
      </c>
      <c r="I8" s="70">
        <f t="shared" si="0"/>
        <v>12475</v>
      </c>
      <c r="J8" s="40">
        <f t="shared" si="0"/>
        <v>1729</v>
      </c>
      <c r="K8" s="41">
        <f t="shared" si="0"/>
        <v>381</v>
      </c>
      <c r="L8" s="40">
        <f t="shared" si="0"/>
        <v>289</v>
      </c>
      <c r="M8" s="40">
        <f t="shared" si="0"/>
        <v>150</v>
      </c>
      <c r="N8" s="40">
        <f t="shared" si="0"/>
        <v>295</v>
      </c>
      <c r="O8" s="40">
        <f t="shared" si="0"/>
        <v>11</v>
      </c>
      <c r="P8" s="40">
        <f t="shared" si="0"/>
        <v>39</v>
      </c>
      <c r="Q8" s="40">
        <f t="shared" si="0"/>
        <v>804167</v>
      </c>
    </row>
    <row r="9" spans="1:17" ht="21.9" customHeight="1" x14ac:dyDescent="0.15">
      <c r="A9" s="39"/>
      <c r="B9" s="70"/>
      <c r="C9" s="40"/>
      <c r="D9" s="40"/>
      <c r="E9" s="40"/>
      <c r="F9" s="40"/>
      <c r="G9" s="40"/>
      <c r="H9" s="40"/>
      <c r="I9" s="70"/>
      <c r="J9" s="40"/>
      <c r="K9" s="41"/>
      <c r="L9" s="40"/>
      <c r="M9" s="40"/>
      <c r="N9" s="40"/>
      <c r="O9" s="40"/>
      <c r="P9" s="40"/>
      <c r="Q9" s="40"/>
    </row>
    <row r="10" spans="1:17" ht="27" customHeight="1" x14ac:dyDescent="0.15">
      <c r="A10" s="39" t="s">
        <v>56</v>
      </c>
      <c r="B10" s="70">
        <f>SUM(B14:B22)</f>
        <v>312</v>
      </c>
      <c r="C10" s="40">
        <f t="shared" ref="C10:Q10" si="1">SUM(C14:C22)</f>
        <v>155</v>
      </c>
      <c r="D10" s="40">
        <f t="shared" si="1"/>
        <v>18</v>
      </c>
      <c r="E10" s="40">
        <f t="shared" si="1"/>
        <v>25</v>
      </c>
      <c r="F10" s="40">
        <f t="shared" si="1"/>
        <v>0</v>
      </c>
      <c r="G10" s="40">
        <f t="shared" si="1"/>
        <v>0</v>
      </c>
      <c r="H10" s="40">
        <f t="shared" si="1"/>
        <v>114</v>
      </c>
      <c r="I10" s="70">
        <f t="shared" si="1"/>
        <v>8973</v>
      </c>
      <c r="J10" s="40">
        <f t="shared" si="1"/>
        <v>880</v>
      </c>
      <c r="K10" s="41">
        <f t="shared" si="1"/>
        <v>320</v>
      </c>
      <c r="L10" s="40">
        <f t="shared" si="1"/>
        <v>237</v>
      </c>
      <c r="M10" s="40">
        <f t="shared" si="1"/>
        <v>128</v>
      </c>
      <c r="N10" s="40">
        <f t="shared" si="1"/>
        <v>237</v>
      </c>
      <c r="O10" s="40">
        <f t="shared" si="1"/>
        <v>9</v>
      </c>
      <c r="P10" s="40">
        <f t="shared" si="1"/>
        <v>34</v>
      </c>
      <c r="Q10" s="40">
        <f t="shared" si="1"/>
        <v>557480</v>
      </c>
    </row>
    <row r="11" spans="1:17" ht="21.9" customHeight="1" x14ac:dyDescent="0.15">
      <c r="A11" s="39"/>
      <c r="B11" s="70"/>
      <c r="C11" s="40"/>
      <c r="D11" s="40"/>
      <c r="E11" s="40"/>
      <c r="F11" s="40"/>
      <c r="G11" s="40"/>
      <c r="H11" s="40"/>
      <c r="I11" s="70"/>
      <c r="J11" s="40"/>
      <c r="K11" s="41"/>
      <c r="L11" s="40"/>
      <c r="M11" s="40"/>
      <c r="N11" s="40"/>
      <c r="O11" s="40"/>
      <c r="P11" s="40"/>
      <c r="Q11" s="40"/>
    </row>
    <row r="12" spans="1:17" ht="27" customHeight="1" x14ac:dyDescent="0.15">
      <c r="A12" s="39" t="s">
        <v>55</v>
      </c>
      <c r="B12" s="70">
        <f>B24+B27+B30+B34+B42+B48</f>
        <v>109</v>
      </c>
      <c r="C12" s="40">
        <f t="shared" ref="C12:Q12" si="2">C24+C27+C30+C34+C42+C48</f>
        <v>33</v>
      </c>
      <c r="D12" s="40">
        <f t="shared" si="2"/>
        <v>7</v>
      </c>
      <c r="E12" s="40">
        <f t="shared" si="2"/>
        <v>10</v>
      </c>
      <c r="F12" s="40">
        <f t="shared" si="2"/>
        <v>0</v>
      </c>
      <c r="G12" s="40">
        <f t="shared" si="2"/>
        <v>0</v>
      </c>
      <c r="H12" s="40">
        <f t="shared" si="2"/>
        <v>59</v>
      </c>
      <c r="I12" s="70">
        <f t="shared" si="2"/>
        <v>3502</v>
      </c>
      <c r="J12" s="40">
        <f t="shared" si="2"/>
        <v>849</v>
      </c>
      <c r="K12" s="41">
        <f t="shared" si="2"/>
        <v>61</v>
      </c>
      <c r="L12" s="40">
        <f t="shared" si="2"/>
        <v>52</v>
      </c>
      <c r="M12" s="40">
        <f t="shared" si="2"/>
        <v>22</v>
      </c>
      <c r="N12" s="40">
        <f t="shared" si="2"/>
        <v>58</v>
      </c>
      <c r="O12" s="40">
        <f t="shared" si="2"/>
        <v>2</v>
      </c>
      <c r="P12" s="40">
        <f t="shared" si="2"/>
        <v>5</v>
      </c>
      <c r="Q12" s="40">
        <f t="shared" si="2"/>
        <v>246687</v>
      </c>
    </row>
    <row r="13" spans="1:17" ht="21.9" customHeight="1" x14ac:dyDescent="0.15">
      <c r="A13" s="8"/>
      <c r="B13" s="70"/>
      <c r="C13" s="40"/>
      <c r="D13" s="40"/>
      <c r="E13" s="40"/>
      <c r="F13" s="40"/>
      <c r="G13" s="40"/>
      <c r="H13" s="40"/>
      <c r="I13" s="70"/>
      <c r="J13" s="40"/>
      <c r="K13" s="41"/>
      <c r="L13" s="40"/>
      <c r="M13" s="40"/>
      <c r="N13" s="40"/>
      <c r="O13" s="40"/>
      <c r="P13" s="40"/>
      <c r="Q13" s="40"/>
    </row>
    <row r="14" spans="1:17" ht="27" customHeight="1" x14ac:dyDescent="0.15">
      <c r="A14" s="9" t="s">
        <v>54</v>
      </c>
      <c r="B14" s="70">
        <f>SUM(C14:H14)</f>
        <v>90</v>
      </c>
      <c r="C14" s="40">
        <f>COUNTIFS([1]データ貼付!$C:$C,[1]コード表!$A3,[1]データ貼付!$D:$D,1)</f>
        <v>52</v>
      </c>
      <c r="D14" s="40">
        <f>COUNTIFS([1]データ貼付!$C:$C,[1]コード表!$A3,[1]データ貼付!$D:$D,2)</f>
        <v>6</v>
      </c>
      <c r="E14" s="40">
        <f>COUNTIFS([1]データ貼付!$C:$C,[1]コード表!$A3,[1]データ貼付!$D:$D,3)</f>
        <v>7</v>
      </c>
      <c r="F14" s="40">
        <f>COUNTIFS([1]データ貼付!$C:$C,[1]コード表!$A3,[1]データ貼付!$D:$D,4)</f>
        <v>0</v>
      </c>
      <c r="G14" s="40">
        <f>COUNTIFS([1]データ貼付!$C:$C,[1]コード表!$A3,[1]データ貼付!$D:$D,4)</f>
        <v>0</v>
      </c>
      <c r="H14" s="40">
        <f>COUNTIFS([1]データ貼付!$C:$C,[1]コード表!$A3,[1]データ貼付!$D:$D,6)</f>
        <v>25</v>
      </c>
      <c r="I14" s="69">
        <f>SUMIFS([1]データ貼付!$J:$J,[1]データ貼付!$C:$C,[1]コード表!$A3)</f>
        <v>1559</v>
      </c>
      <c r="J14" s="40">
        <f>SUMIFS([1]データ貼付!$K:$K,[1]データ貼付!$C:$C,[1]コード表!$A3)</f>
        <v>366</v>
      </c>
      <c r="K14" s="78">
        <f>SUMIFS([1]データ貼付!$P:$P,[1]データ貼付!$C:$C,[1]コード表!$A3)</f>
        <v>138</v>
      </c>
      <c r="L14" s="40">
        <v>62</v>
      </c>
      <c r="M14" s="40">
        <f>SUMIFS([1]データ貼付!$Q:$Q,[1]データ貼付!$C:$C,[1]コード表!$A3)</f>
        <v>39</v>
      </c>
      <c r="N14" s="40">
        <f>SUMIFS([1]データ貼付!$V:$V,[1]データ貼付!$C:$C,[1]コード表!$A3)</f>
        <v>78</v>
      </c>
      <c r="O14" s="40">
        <f>SUMIFS([1]データ貼付!$W:$W,[1]データ貼付!$C:$C,[1]コード表!$A3)</f>
        <v>4</v>
      </c>
      <c r="P14" s="40">
        <f>SUMIFS([1]データ貼付!$X:$X,[1]データ貼付!$C:$C,[1]コード表!$A3)</f>
        <v>17</v>
      </c>
      <c r="Q14" s="40">
        <f>SUMIFS([1]データ貼付!$Y:$Y,[1]データ貼付!$C:$C,[1]コード表!$A3)</f>
        <v>186947</v>
      </c>
    </row>
    <row r="15" spans="1:17" ht="27" customHeight="1" x14ac:dyDescent="0.15">
      <c r="A15" s="9" t="s">
        <v>53</v>
      </c>
      <c r="B15" s="70">
        <f t="shared" ref="B15:B51" si="3">SUM(C15:H15)</f>
        <v>62</v>
      </c>
      <c r="C15" s="40">
        <f>COUNTIFS([1]データ貼付!$C:$C,[1]コード表!$A4,[1]データ貼付!$D:$D,1)</f>
        <v>34</v>
      </c>
      <c r="D15" s="40">
        <f>COUNTIFS([1]データ貼付!$C:$C,[1]コード表!$A4,[1]データ貼付!$D:$D,2)</f>
        <v>1</v>
      </c>
      <c r="E15" s="40">
        <f>COUNTIFS([1]データ貼付!$C:$C,[1]コード表!$A4,[1]データ貼付!$D:$D,3)</f>
        <v>3</v>
      </c>
      <c r="F15" s="40">
        <f>COUNTIFS([1]データ貼付!$C:$C,[1]コード表!$A4,[1]データ貼付!$D:$D,4)</f>
        <v>0</v>
      </c>
      <c r="G15" s="40">
        <f>COUNTIFS([1]データ貼付!$C:$C,[1]コード表!$A4,[1]データ貼付!$D:$D,4)</f>
        <v>0</v>
      </c>
      <c r="H15" s="40">
        <f>COUNTIFS([1]データ貼付!$C:$C,[1]コード表!$A4,[1]データ貼付!$D:$D,6)</f>
        <v>24</v>
      </c>
      <c r="I15" s="69">
        <f>SUMIFS([1]データ貼付!$J:$J,[1]データ貼付!$C:$C,[1]コード表!$A4)</f>
        <v>2782</v>
      </c>
      <c r="J15" s="40">
        <f>SUMIFS([1]データ貼付!$K:$K,[1]データ貼付!$C:$C,[1]コード表!$A4)</f>
        <v>239</v>
      </c>
      <c r="K15" s="78">
        <f>SUMIFS([1]データ貼付!$P:$P,[1]データ貼付!$C:$C,[1]コード表!$A4)</f>
        <v>2</v>
      </c>
      <c r="L15" s="40">
        <v>58</v>
      </c>
      <c r="M15" s="40">
        <f>SUMIFS([1]データ貼付!$Q:$Q,[1]データ貼付!$C:$C,[1]コード表!$A4)</f>
        <v>27</v>
      </c>
      <c r="N15" s="40">
        <f>SUMIFS([1]データ貼付!$V:$V,[1]データ貼付!$C:$C,[1]コード表!$A4)</f>
        <v>49</v>
      </c>
      <c r="O15" s="40">
        <f>SUMIFS([1]データ貼付!$W:$W,[1]データ貼付!$C:$C,[1]コード表!$A4)</f>
        <v>1</v>
      </c>
      <c r="P15" s="40">
        <f>SUMIFS([1]データ貼付!$X:$X,[1]データ貼付!$C:$C,[1]コード表!$A4)</f>
        <v>6</v>
      </c>
      <c r="Q15" s="40">
        <f>SUMIFS([1]データ貼付!$Y:$Y,[1]データ貼付!$C:$C,[1]コード表!$A4)</f>
        <v>149082</v>
      </c>
    </row>
    <row r="16" spans="1:17" ht="27" customHeight="1" x14ac:dyDescent="0.15">
      <c r="A16" s="9" t="s">
        <v>52</v>
      </c>
      <c r="B16" s="70">
        <f t="shared" si="3"/>
        <v>43</v>
      </c>
      <c r="C16" s="40">
        <f>COUNTIFS([1]データ貼付!$C:$C,[1]コード表!$A5,[1]データ貼付!$D:$D,1)</f>
        <v>21</v>
      </c>
      <c r="D16" s="40">
        <f>COUNTIFS([1]データ貼付!$C:$C,[1]コード表!$A5,[1]データ貼付!$D:$D,2)</f>
        <v>3</v>
      </c>
      <c r="E16" s="40">
        <f>COUNTIFS([1]データ貼付!$C:$C,[1]コード表!$A5,[1]データ貼付!$D:$D,3)</f>
        <v>2</v>
      </c>
      <c r="F16" s="40">
        <f>COUNTIFS([1]データ貼付!$C:$C,[1]コード表!$A5,[1]データ貼付!$D:$D,4)</f>
        <v>0</v>
      </c>
      <c r="G16" s="40">
        <f>COUNTIFS([1]データ貼付!$C:$C,[1]コード表!$A5,[1]データ貼付!$D:$D,4)</f>
        <v>0</v>
      </c>
      <c r="H16" s="40">
        <f>COUNTIFS([1]データ貼付!$C:$C,[1]コード表!$A5,[1]データ貼付!$D:$D,6)</f>
        <v>17</v>
      </c>
      <c r="I16" s="69">
        <f>SUMIFS([1]データ貼付!$J:$J,[1]データ貼付!$C:$C,[1]コード表!$A5)</f>
        <v>1055</v>
      </c>
      <c r="J16" s="40">
        <f>SUMIFS([1]データ貼付!$K:$K,[1]データ貼付!$C:$C,[1]コード表!$A5)</f>
        <v>199</v>
      </c>
      <c r="K16" s="78">
        <f>SUMIFS([1]データ貼付!$P:$P,[1]データ貼付!$C:$C,[1]コード表!$A5)</f>
        <v>102</v>
      </c>
      <c r="L16" s="40">
        <v>39</v>
      </c>
      <c r="M16" s="40">
        <f>SUMIFS([1]データ貼付!$Q:$Q,[1]データ貼付!$C:$C,[1]コード表!$A5)</f>
        <v>25</v>
      </c>
      <c r="N16" s="40">
        <f>SUMIFS([1]データ貼付!$V:$V,[1]データ貼付!$C:$C,[1]コード表!$A5)</f>
        <v>44</v>
      </c>
      <c r="O16" s="40">
        <f>SUMIFS([1]データ貼付!$W:$W,[1]データ貼付!$C:$C,[1]コード表!$A5)</f>
        <v>2</v>
      </c>
      <c r="P16" s="40">
        <f>SUMIFS([1]データ貼付!$X:$X,[1]データ貼付!$C:$C,[1]コード表!$A5)</f>
        <v>4</v>
      </c>
      <c r="Q16" s="40">
        <f>SUMIFS([1]データ貼付!$Y:$Y,[1]データ貼付!$C:$C,[1]コード表!$A5)</f>
        <v>63257</v>
      </c>
    </row>
    <row r="17" spans="1:17" ht="27" customHeight="1" x14ac:dyDescent="0.15">
      <c r="A17" s="9" t="s">
        <v>51</v>
      </c>
      <c r="B17" s="70">
        <f t="shared" si="3"/>
        <v>10</v>
      </c>
      <c r="C17" s="40">
        <f>COUNTIFS([1]データ貼付!$C:$C,[1]コード表!$A6,[1]データ貼付!$D:$D,1)</f>
        <v>6</v>
      </c>
      <c r="D17" s="40">
        <f>COUNTIFS([1]データ貼付!$C:$C,[1]コード表!$A6,[1]データ貼付!$D:$D,2)</f>
        <v>0</v>
      </c>
      <c r="E17" s="40">
        <f>COUNTIFS([1]データ貼付!$C:$C,[1]コード表!$A6,[1]データ貼付!$D:$D,3)</f>
        <v>0</v>
      </c>
      <c r="F17" s="40">
        <f>COUNTIFS([1]データ貼付!$C:$C,[1]コード表!$A6,[1]データ貼付!$D:$D,4)</f>
        <v>0</v>
      </c>
      <c r="G17" s="40">
        <f>COUNTIFS([1]データ貼付!$C:$C,[1]コード表!$A6,[1]データ貼付!$D:$D,4)</f>
        <v>0</v>
      </c>
      <c r="H17" s="40">
        <f>COUNTIFS([1]データ貼付!$C:$C,[1]コード表!$A6,[1]データ貼付!$D:$D,6)</f>
        <v>4</v>
      </c>
      <c r="I17" s="69">
        <f>SUMIFS([1]データ貼付!$J:$J,[1]データ貼付!$C:$C,[1]コード表!$A6)</f>
        <v>227</v>
      </c>
      <c r="J17" s="40">
        <f>SUMIFS([1]データ貼付!$K:$K,[1]データ貼付!$C:$C,[1]コード表!$A6)</f>
        <v>3</v>
      </c>
      <c r="K17" s="78">
        <f>SUMIFS([1]データ貼付!$P:$P,[1]データ貼付!$C:$C,[1]コード表!$A6)</f>
        <v>0</v>
      </c>
      <c r="L17" s="40">
        <v>8</v>
      </c>
      <c r="M17" s="40">
        <f>SUMIFS([1]データ貼付!$Q:$Q,[1]データ貼付!$C:$C,[1]コード表!$A6)</f>
        <v>4</v>
      </c>
      <c r="N17" s="40">
        <f>SUMIFS([1]データ貼付!$V:$V,[1]データ貼付!$C:$C,[1]コード表!$A6)</f>
        <v>3</v>
      </c>
      <c r="O17" s="40">
        <f>SUMIFS([1]データ貼付!$W:$W,[1]データ貼付!$C:$C,[1]コード表!$A6)</f>
        <v>1</v>
      </c>
      <c r="P17" s="40">
        <f>SUMIFS([1]データ貼付!$X:$X,[1]データ貼付!$C:$C,[1]コード表!$A6)</f>
        <v>1</v>
      </c>
      <c r="Q17" s="40">
        <f>SUMIFS([1]データ貼付!$Y:$Y,[1]データ貼付!$C:$C,[1]コード表!$A6)</f>
        <v>1731</v>
      </c>
    </row>
    <row r="18" spans="1:17" ht="27" customHeight="1" x14ac:dyDescent="0.15">
      <c r="A18" s="9" t="s">
        <v>50</v>
      </c>
      <c r="B18" s="70">
        <f t="shared" si="3"/>
        <v>30</v>
      </c>
      <c r="C18" s="40">
        <f>COUNTIFS([1]データ貼付!$C:$C,[1]コード表!$A7,[1]データ貼付!$D:$D,1)</f>
        <v>12</v>
      </c>
      <c r="D18" s="40">
        <f>COUNTIFS([1]データ貼付!$C:$C,[1]コード表!$A7,[1]データ貼付!$D:$D,2)</f>
        <v>3</v>
      </c>
      <c r="E18" s="40">
        <f>COUNTIFS([1]データ貼付!$C:$C,[1]コード表!$A7,[1]データ貼付!$D:$D,3)</f>
        <v>2</v>
      </c>
      <c r="F18" s="40">
        <f>COUNTIFS([1]データ貼付!$C:$C,[1]コード表!$A7,[1]データ貼付!$D:$D,4)</f>
        <v>0</v>
      </c>
      <c r="G18" s="40">
        <f>COUNTIFS([1]データ貼付!$C:$C,[1]コード表!$A7,[1]データ貼付!$D:$D,4)</f>
        <v>0</v>
      </c>
      <c r="H18" s="40">
        <f>COUNTIFS([1]データ貼付!$C:$C,[1]コード表!$A7,[1]データ貼付!$D:$D,6)</f>
        <v>13</v>
      </c>
      <c r="I18" s="69">
        <f>SUMIFS([1]データ貼付!$J:$J,[1]データ貼付!$C:$C,[1]コード表!$A7)</f>
        <v>474</v>
      </c>
      <c r="J18" s="40">
        <f>SUMIFS([1]データ貼付!$K:$K,[1]データ貼付!$C:$C,[1]コード表!$A7)</f>
        <v>15</v>
      </c>
      <c r="K18" s="78">
        <f>SUMIFS([1]データ貼付!$P:$P,[1]データ貼付!$C:$C,[1]コード表!$A7)</f>
        <v>2</v>
      </c>
      <c r="L18" s="40">
        <v>20</v>
      </c>
      <c r="M18" s="40">
        <f>SUMIFS([1]データ貼付!$Q:$Q,[1]データ貼付!$C:$C,[1]コード表!$A7)</f>
        <v>7</v>
      </c>
      <c r="N18" s="40">
        <f>SUMIFS([1]データ貼付!$V:$V,[1]データ貼付!$C:$C,[1]コード表!$A7)</f>
        <v>8</v>
      </c>
      <c r="O18" s="40">
        <f>SUMIFS([1]データ貼付!$W:$W,[1]データ貼付!$C:$C,[1]コード表!$A7)</f>
        <v>0</v>
      </c>
      <c r="P18" s="40">
        <f>SUMIFS([1]データ貼付!$X:$X,[1]データ貼付!$C:$C,[1]コード表!$A7)</f>
        <v>2</v>
      </c>
      <c r="Q18" s="40">
        <f>SUMIFS([1]データ貼付!$Y:$Y,[1]データ貼付!$C:$C,[1]コード表!$A7)</f>
        <v>29274</v>
      </c>
    </row>
    <row r="19" spans="1:17" ht="27" customHeight="1" x14ac:dyDescent="0.15">
      <c r="A19" s="9" t="s">
        <v>49</v>
      </c>
      <c r="B19" s="70">
        <f t="shared" si="3"/>
        <v>25</v>
      </c>
      <c r="C19" s="40">
        <f>COUNTIFS([1]データ貼付!$C:$C,[1]コード表!$A8,[1]データ貼付!$D:$D,1)</f>
        <v>6</v>
      </c>
      <c r="D19" s="40">
        <f>COUNTIFS([1]データ貼付!$C:$C,[1]コード表!$A8,[1]データ貼付!$D:$D,2)</f>
        <v>0</v>
      </c>
      <c r="E19" s="40">
        <f>COUNTIFS([1]データ貼付!$C:$C,[1]コード表!$A8,[1]データ貼付!$D:$D,3)</f>
        <v>7</v>
      </c>
      <c r="F19" s="40">
        <f>COUNTIFS([1]データ貼付!$C:$C,[1]コード表!$A8,[1]データ貼付!$D:$D,4)</f>
        <v>0</v>
      </c>
      <c r="G19" s="40">
        <f>COUNTIFS([1]データ貼付!$C:$C,[1]コード表!$A8,[1]データ貼付!$D:$D,4)</f>
        <v>0</v>
      </c>
      <c r="H19" s="40">
        <f>COUNTIFS([1]データ貼付!$C:$C,[1]コード表!$A8,[1]データ貼付!$D:$D,6)</f>
        <v>12</v>
      </c>
      <c r="I19" s="69">
        <f>SUMIFS([1]データ貼付!$J:$J,[1]データ貼付!$C:$C,[1]コード表!$A8)</f>
        <v>207</v>
      </c>
      <c r="J19" s="40">
        <f>SUMIFS([1]データ貼付!$K:$K,[1]データ貼付!$C:$C,[1]コード表!$A8)</f>
        <v>17</v>
      </c>
      <c r="K19" s="78">
        <f>SUMIFS([1]データ貼付!$P:$P,[1]データ貼付!$C:$C,[1]コード表!$A8)</f>
        <v>0</v>
      </c>
      <c r="L19" s="40">
        <v>10</v>
      </c>
      <c r="M19" s="40">
        <f>SUMIFS([1]データ貼付!$Q:$Q,[1]データ貼付!$C:$C,[1]コード表!$A8)</f>
        <v>7</v>
      </c>
      <c r="N19" s="40">
        <f>SUMIFS([1]データ貼付!$V:$V,[1]データ貼付!$C:$C,[1]コード表!$A8)</f>
        <v>18</v>
      </c>
      <c r="O19" s="40">
        <f>SUMIFS([1]データ貼付!$W:$W,[1]データ貼付!$C:$C,[1]コード表!$A8)</f>
        <v>0</v>
      </c>
      <c r="P19" s="40">
        <f>SUMIFS([1]データ貼付!$X:$X,[1]データ貼付!$C:$C,[1]コード表!$A8)</f>
        <v>0</v>
      </c>
      <c r="Q19" s="40">
        <f>SUMIFS([1]データ貼付!$Y:$Y,[1]データ貼付!$C:$C,[1]コード表!$A8)</f>
        <v>10852</v>
      </c>
    </row>
    <row r="20" spans="1:17" ht="27" customHeight="1" x14ac:dyDescent="0.15">
      <c r="A20" s="9" t="s">
        <v>48</v>
      </c>
      <c r="B20" s="70">
        <f t="shared" si="3"/>
        <v>9</v>
      </c>
      <c r="C20" s="40">
        <f>COUNTIFS([1]データ貼付!$C:$C,[1]コード表!$A9,[1]データ貼付!$D:$D,1)</f>
        <v>2</v>
      </c>
      <c r="D20" s="40">
        <f>COUNTIFS([1]データ貼付!$C:$C,[1]コード表!$A9,[1]データ貼付!$D:$D,2)</f>
        <v>2</v>
      </c>
      <c r="E20" s="40">
        <f>COUNTIFS([1]データ貼付!$C:$C,[1]コード表!$A9,[1]データ貼付!$D:$D,3)</f>
        <v>1</v>
      </c>
      <c r="F20" s="40">
        <f>COUNTIFS([1]データ貼付!$C:$C,[1]コード表!$A9,[1]データ貼付!$D:$D,4)</f>
        <v>0</v>
      </c>
      <c r="G20" s="40">
        <f>COUNTIFS([1]データ貼付!$C:$C,[1]コード表!$A9,[1]データ貼付!$D:$D,4)</f>
        <v>0</v>
      </c>
      <c r="H20" s="40">
        <f>COUNTIFS([1]データ貼付!$C:$C,[1]コード表!$A9,[1]データ貼付!$D:$D,6)</f>
        <v>4</v>
      </c>
      <c r="I20" s="69">
        <f>SUMIFS([1]データ貼付!$J:$J,[1]データ貼付!$C:$C,[1]コード表!$A9)</f>
        <v>36</v>
      </c>
      <c r="J20" s="40">
        <f>SUMIFS([1]データ貼付!$K:$K,[1]データ貼付!$C:$C,[1]コード表!$A9)</f>
        <v>0</v>
      </c>
      <c r="K20" s="78">
        <f>SUMIFS([1]データ貼付!$P:$P,[1]データ貼付!$C:$C,[1]コード表!$A9)</f>
        <v>50</v>
      </c>
      <c r="L20" s="40">
        <v>2</v>
      </c>
      <c r="M20" s="40">
        <f>SUMIFS([1]データ貼付!$Q:$Q,[1]データ貼付!$C:$C,[1]コード表!$A9)</f>
        <v>0</v>
      </c>
      <c r="N20" s="40">
        <f>SUMIFS([1]データ貼付!$V:$V,[1]データ貼付!$C:$C,[1]コード表!$A9)</f>
        <v>0</v>
      </c>
      <c r="O20" s="40">
        <f>SUMIFS([1]データ貼付!$W:$W,[1]データ貼付!$C:$C,[1]コード表!$A9)</f>
        <v>0</v>
      </c>
      <c r="P20" s="40">
        <f>SUMIFS([1]データ貼付!$X:$X,[1]データ貼付!$C:$C,[1]コード表!$A9)</f>
        <v>0</v>
      </c>
      <c r="Q20" s="40">
        <f>SUMIFS([1]データ貼付!$Y:$Y,[1]データ貼付!$C:$C,[1]コード表!$A9)</f>
        <v>1611</v>
      </c>
    </row>
    <row r="21" spans="1:17" ht="27" customHeight="1" x14ac:dyDescent="0.15">
      <c r="A21" s="9" t="s">
        <v>47</v>
      </c>
      <c r="B21" s="70">
        <f t="shared" si="3"/>
        <v>18</v>
      </c>
      <c r="C21" s="40">
        <f>COUNTIFS([1]データ貼付!$C:$C,[1]コード表!$A10,[1]データ貼付!$D:$D,1)</f>
        <v>11</v>
      </c>
      <c r="D21" s="40">
        <f>COUNTIFS([1]データ貼付!$C:$C,[1]コード表!$A10,[1]データ貼付!$D:$D,2)</f>
        <v>2</v>
      </c>
      <c r="E21" s="40">
        <f>COUNTIFS([1]データ貼付!$C:$C,[1]コード表!$A10,[1]データ貼付!$D:$D,3)</f>
        <v>1</v>
      </c>
      <c r="F21" s="40">
        <f>COUNTIFS([1]データ貼付!$C:$C,[1]コード表!$A10,[1]データ貼付!$D:$D,4)</f>
        <v>0</v>
      </c>
      <c r="G21" s="40">
        <f>COUNTIFS([1]データ貼付!$C:$C,[1]コード表!$A10,[1]データ貼付!$D:$D,4)</f>
        <v>0</v>
      </c>
      <c r="H21" s="40">
        <f>COUNTIFS([1]データ貼付!$C:$C,[1]コード表!$A10,[1]データ貼付!$D:$D,6)</f>
        <v>4</v>
      </c>
      <c r="I21" s="69">
        <f>SUMIFS([1]データ貼付!$J:$J,[1]データ貼付!$C:$C,[1]コード表!$A10)</f>
        <v>1322</v>
      </c>
      <c r="J21" s="40">
        <f>SUMIFS([1]データ貼付!$K:$K,[1]データ貼付!$C:$C,[1]コード表!$A10)</f>
        <v>18</v>
      </c>
      <c r="K21" s="78">
        <f>SUMIFS([1]データ貼付!$P:$P,[1]データ貼付!$C:$C,[1]コード表!$A10)</f>
        <v>4</v>
      </c>
      <c r="L21" s="40">
        <v>20</v>
      </c>
      <c r="M21" s="40">
        <f>SUMIFS([1]データ貼付!$Q:$Q,[1]データ貼付!$C:$C,[1]コード表!$A10)</f>
        <v>15</v>
      </c>
      <c r="N21" s="40">
        <f>SUMIFS([1]データ貼付!$V:$V,[1]データ貼付!$C:$C,[1]コード表!$A10)</f>
        <v>30</v>
      </c>
      <c r="O21" s="40">
        <f>SUMIFS([1]データ貼付!$W:$W,[1]データ貼付!$C:$C,[1]コード表!$A10)</f>
        <v>0</v>
      </c>
      <c r="P21" s="40">
        <f>SUMIFS([1]データ貼付!$X:$X,[1]データ貼付!$C:$C,[1]コード表!$A10)</f>
        <v>4</v>
      </c>
      <c r="Q21" s="40">
        <f>SUMIFS([1]データ貼付!$Y:$Y,[1]データ貼付!$C:$C,[1]コード表!$A10)</f>
        <v>53403</v>
      </c>
    </row>
    <row r="22" spans="1:17" ht="27" customHeight="1" x14ac:dyDescent="0.15">
      <c r="A22" s="9" t="s">
        <v>46</v>
      </c>
      <c r="B22" s="70">
        <f t="shared" si="3"/>
        <v>25</v>
      </c>
      <c r="C22" s="40">
        <f>COUNTIFS([1]データ貼付!$C:$C,[1]コード表!$A11,[1]データ貼付!$D:$D,1)</f>
        <v>11</v>
      </c>
      <c r="D22" s="40">
        <f>COUNTIFS([1]データ貼付!$C:$C,[1]コード表!$A11,[1]データ貼付!$D:$D,2)</f>
        <v>1</v>
      </c>
      <c r="E22" s="40">
        <f>COUNTIFS([1]データ貼付!$C:$C,[1]コード表!$A11,[1]データ貼付!$D:$D,3)</f>
        <v>2</v>
      </c>
      <c r="F22" s="40">
        <f>COUNTIFS([1]データ貼付!$C:$C,[1]コード表!$A11,[1]データ貼付!$D:$D,4)</f>
        <v>0</v>
      </c>
      <c r="G22" s="40">
        <f>COUNTIFS([1]データ貼付!$C:$C,[1]コード表!$A11,[1]データ貼付!$D:$D,4)</f>
        <v>0</v>
      </c>
      <c r="H22" s="40">
        <f>COUNTIFS([1]データ貼付!$C:$C,[1]コード表!$A11,[1]データ貼付!$D:$D,6)</f>
        <v>11</v>
      </c>
      <c r="I22" s="69">
        <f>SUMIFS([1]データ貼付!$J:$J,[1]データ貼付!$C:$C,[1]コード表!$A11)</f>
        <v>1311</v>
      </c>
      <c r="J22" s="40">
        <f>SUMIFS([1]データ貼付!$K:$K,[1]データ貼付!$C:$C,[1]コード表!$A11)</f>
        <v>23</v>
      </c>
      <c r="K22" s="78">
        <f>SUMIFS([1]データ貼付!$P:$P,[1]データ貼付!$C:$C,[1]コード表!$A11)</f>
        <v>22</v>
      </c>
      <c r="L22" s="40">
        <v>18</v>
      </c>
      <c r="M22" s="40">
        <f>SUMIFS([1]データ貼付!$Q:$Q,[1]データ貼付!$C:$C,[1]コード表!$A11)</f>
        <v>4</v>
      </c>
      <c r="N22" s="40">
        <f>SUMIFS([1]データ貼付!$V:$V,[1]データ貼付!$C:$C,[1]コード表!$A11)</f>
        <v>7</v>
      </c>
      <c r="O22" s="40">
        <f>SUMIFS([1]データ貼付!$W:$W,[1]データ貼付!$C:$C,[1]コード表!$A11)</f>
        <v>1</v>
      </c>
      <c r="P22" s="40">
        <f>SUMIFS([1]データ貼付!$X:$X,[1]データ貼付!$C:$C,[1]コード表!$A11)</f>
        <v>0</v>
      </c>
      <c r="Q22" s="40">
        <f>SUMIFS([1]データ貼付!$Y:$Y,[1]データ貼付!$C:$C,[1]コード表!$A11)</f>
        <v>61323</v>
      </c>
    </row>
    <row r="23" spans="1:17" ht="21.9" customHeight="1" x14ac:dyDescent="0.15">
      <c r="A23" s="7"/>
      <c r="B23" s="70"/>
      <c r="C23" s="40"/>
      <c r="D23" s="40"/>
      <c r="E23" s="40"/>
      <c r="F23" s="40"/>
      <c r="G23" s="40"/>
      <c r="H23" s="40"/>
      <c r="I23" s="70"/>
      <c r="J23" s="40"/>
      <c r="K23" s="41"/>
      <c r="L23" s="40"/>
      <c r="M23" s="40"/>
      <c r="N23" s="40"/>
      <c r="O23" s="40"/>
      <c r="P23" s="40"/>
      <c r="Q23" s="40"/>
    </row>
    <row r="24" spans="1:17" ht="27" customHeight="1" x14ac:dyDescent="0.15">
      <c r="A24" s="7" t="s">
        <v>45</v>
      </c>
      <c r="B24" s="79">
        <f t="shared" si="3"/>
        <v>8</v>
      </c>
      <c r="C24" s="80">
        <f>C25</f>
        <v>5</v>
      </c>
      <c r="D24" s="80">
        <f t="shared" ref="D24:Q24" si="4">D25</f>
        <v>0</v>
      </c>
      <c r="E24" s="80">
        <f t="shared" si="4"/>
        <v>1</v>
      </c>
      <c r="F24" s="80">
        <f t="shared" si="4"/>
        <v>0</v>
      </c>
      <c r="G24" s="80">
        <f t="shared" si="4"/>
        <v>0</v>
      </c>
      <c r="H24" s="81">
        <f t="shared" si="4"/>
        <v>2</v>
      </c>
      <c r="I24" s="79">
        <f t="shared" si="4"/>
        <v>831</v>
      </c>
      <c r="J24" s="80">
        <f t="shared" si="4"/>
        <v>0</v>
      </c>
      <c r="K24" s="81">
        <f t="shared" si="4"/>
        <v>0</v>
      </c>
      <c r="L24" s="80">
        <f t="shared" si="4"/>
        <v>5</v>
      </c>
      <c r="M24" s="80">
        <f t="shared" si="4"/>
        <v>1</v>
      </c>
      <c r="N24" s="80">
        <f t="shared" si="4"/>
        <v>4</v>
      </c>
      <c r="O24" s="80">
        <f t="shared" si="4"/>
        <v>0</v>
      </c>
      <c r="P24" s="80">
        <f t="shared" si="4"/>
        <v>1</v>
      </c>
      <c r="Q24" s="80">
        <f t="shared" si="4"/>
        <v>17909</v>
      </c>
    </row>
    <row r="25" spans="1:17" ht="27" customHeight="1" x14ac:dyDescent="0.15">
      <c r="A25" s="9" t="s">
        <v>44</v>
      </c>
      <c r="B25" s="70">
        <f t="shared" si="3"/>
        <v>8</v>
      </c>
      <c r="C25" s="40">
        <f>COUNTIFS([1]データ貼付!$C:$C,[1]コード表!$A12,[1]データ貼付!$D:$D,1)</f>
        <v>5</v>
      </c>
      <c r="D25" s="40">
        <f>COUNTIFS([1]データ貼付!$C:$C,[1]コード表!$A12,[1]データ貼付!$D:$D,2)</f>
        <v>0</v>
      </c>
      <c r="E25" s="40">
        <f>COUNTIFS([1]データ貼付!$C:$C,[1]コード表!$A12,[1]データ貼付!$D:$D,3)</f>
        <v>1</v>
      </c>
      <c r="F25" s="40">
        <f>COUNTIFS([1]データ貼付!$C:$C,[1]コード表!$A12,[1]データ貼付!$D:$D,4)</f>
        <v>0</v>
      </c>
      <c r="G25" s="40">
        <f>COUNTIFS([1]データ貼付!$C:$C,[1]コード表!$A12,[1]データ貼付!$D:$D,4)</f>
        <v>0</v>
      </c>
      <c r="H25" s="40">
        <f>COUNTIFS([1]データ貼付!$C:$C,[1]コード表!$A12,[1]データ貼付!$D:$D,6)</f>
        <v>2</v>
      </c>
      <c r="I25" s="69">
        <f>SUMIFS([1]データ貼付!$J:$J,[1]データ貼付!$C:$C,[1]コード表!$A12)</f>
        <v>831</v>
      </c>
      <c r="J25" s="40">
        <f>SUMIFS([1]データ貼付!$K:$K,[1]データ貼付!$C:$C,[1]コード表!$A12)</f>
        <v>0</v>
      </c>
      <c r="K25" s="78">
        <f>SUMIFS([1]データ貼付!$P:$P,[1]データ貼付!$C:$C,[1]コード表!$A12)</f>
        <v>0</v>
      </c>
      <c r="L25" s="40">
        <f>COUNTIFS([1]データ貼付!$C:$C,[1]コード表!$A12,[1]データ貼付!$I:$I,"&lt;&gt;")</f>
        <v>5</v>
      </c>
      <c r="M25" s="40">
        <f>SUMIFS([1]データ貼付!$Q:$Q,[1]データ貼付!$C:$C,[1]コード表!$A12)</f>
        <v>1</v>
      </c>
      <c r="N25" s="40">
        <f>SUMIFS([1]データ貼付!$V:$V,[1]データ貼付!$C:$C,[1]コード表!$A12)</f>
        <v>4</v>
      </c>
      <c r="O25" s="40">
        <f>SUMIFS([1]データ貼付!$W:$W,[1]データ貼付!$C:$C,[1]コード表!$A12)</f>
        <v>0</v>
      </c>
      <c r="P25" s="40">
        <f>SUMIFS([1]データ貼付!$X:$X,[1]データ貼付!$C:$C,[1]コード表!$A12)</f>
        <v>1</v>
      </c>
      <c r="Q25" s="40">
        <f>SUMIFS([1]データ貼付!$Y:$Y,[1]データ貼付!$C:$C,[1]コード表!$A12)</f>
        <v>17909</v>
      </c>
    </row>
    <row r="26" spans="1:17" ht="21.9" customHeight="1" x14ac:dyDescent="0.15">
      <c r="A26" s="7"/>
      <c r="B26" s="42"/>
      <c r="C26" s="43"/>
      <c r="D26" s="43"/>
      <c r="E26" s="43"/>
      <c r="F26" s="43"/>
      <c r="G26" s="43"/>
      <c r="H26" s="43"/>
      <c r="I26" s="42"/>
      <c r="J26" s="43"/>
      <c r="K26" s="44"/>
      <c r="L26" s="43"/>
      <c r="M26" s="43"/>
      <c r="N26" s="43"/>
      <c r="O26" s="43"/>
      <c r="P26" s="43"/>
      <c r="Q26" s="43"/>
    </row>
    <row r="27" spans="1:17" ht="27" customHeight="1" x14ac:dyDescent="0.15">
      <c r="A27" s="7" t="s">
        <v>43</v>
      </c>
      <c r="B27" s="42">
        <f t="shared" si="3"/>
        <v>9</v>
      </c>
      <c r="C27" s="80">
        <f>C28</f>
        <v>0</v>
      </c>
      <c r="D27" s="80">
        <f t="shared" ref="D27:Q27" si="5">D28</f>
        <v>1</v>
      </c>
      <c r="E27" s="80">
        <f t="shared" si="5"/>
        <v>0</v>
      </c>
      <c r="F27" s="80">
        <f t="shared" si="5"/>
        <v>0</v>
      </c>
      <c r="G27" s="80">
        <f t="shared" si="5"/>
        <v>0</v>
      </c>
      <c r="H27" s="81">
        <f t="shared" si="5"/>
        <v>8</v>
      </c>
      <c r="I27" s="79">
        <f t="shared" si="5"/>
        <v>0</v>
      </c>
      <c r="J27" s="80">
        <f t="shared" si="5"/>
        <v>0</v>
      </c>
      <c r="K27" s="81">
        <f t="shared" si="5"/>
        <v>3</v>
      </c>
      <c r="L27" s="80">
        <f t="shared" si="5"/>
        <v>0</v>
      </c>
      <c r="M27" s="80">
        <f t="shared" si="5"/>
        <v>0</v>
      </c>
      <c r="N27" s="80">
        <f t="shared" si="5"/>
        <v>0</v>
      </c>
      <c r="O27" s="80">
        <f t="shared" si="5"/>
        <v>0</v>
      </c>
      <c r="P27" s="80">
        <f t="shared" si="5"/>
        <v>0</v>
      </c>
      <c r="Q27" s="80">
        <f t="shared" si="5"/>
        <v>167</v>
      </c>
    </row>
    <row r="28" spans="1:17" ht="27" customHeight="1" x14ac:dyDescent="0.15">
      <c r="A28" s="9" t="s">
        <v>42</v>
      </c>
      <c r="B28" s="70">
        <f t="shared" si="3"/>
        <v>9</v>
      </c>
      <c r="C28" s="40">
        <f>COUNTIFS([1]データ貼付!$C:$C,[1]コード表!$A13,[1]データ貼付!$D:$D,1)</f>
        <v>0</v>
      </c>
      <c r="D28" s="40">
        <f>COUNTIFS([1]データ貼付!$C:$C,[1]コード表!$A13,[1]データ貼付!$D:$D,2)</f>
        <v>1</v>
      </c>
      <c r="E28" s="40">
        <f>COUNTIFS([1]データ貼付!$C:$C,[1]コード表!$A13,[1]データ貼付!$D:$D,3)</f>
        <v>0</v>
      </c>
      <c r="F28" s="40">
        <f>COUNTIFS([1]データ貼付!$C:$C,[1]コード表!$A13,[1]データ貼付!$D:$D,4)</f>
        <v>0</v>
      </c>
      <c r="G28" s="40">
        <f>COUNTIFS([1]データ貼付!$C:$C,[1]コード表!$A13,[1]データ貼付!$D:$D,4)</f>
        <v>0</v>
      </c>
      <c r="H28" s="40">
        <f>COUNTIFS([1]データ貼付!$C:$C,[1]コード表!$A13,[1]データ貼付!$D:$D,6)</f>
        <v>8</v>
      </c>
      <c r="I28" s="69">
        <f>SUMIFS([1]データ貼付!$J:$J,[1]データ貼付!$C:$C,[1]コード表!$A13)</f>
        <v>0</v>
      </c>
      <c r="J28" s="40">
        <f>SUMIFS([1]データ貼付!$K:$K,[1]データ貼付!$C:$C,[1]コード表!$A13)</f>
        <v>0</v>
      </c>
      <c r="K28" s="78">
        <f>SUMIFS([1]データ貼付!$P:$P,[1]データ貼付!$C:$C,[1]コード表!$A13)</f>
        <v>3</v>
      </c>
      <c r="L28" s="40">
        <f>COUNTIFS([1]データ貼付!$C:$C,[1]コード表!$A13,[1]データ貼付!$I:$I,"&lt;&gt;")</f>
        <v>0</v>
      </c>
      <c r="M28" s="40">
        <f>SUMIFS([1]データ貼付!$Q:$Q,[1]データ貼付!$C:$C,[1]コード表!$A13)</f>
        <v>0</v>
      </c>
      <c r="N28" s="40">
        <f>SUMIFS([1]データ貼付!$V:$V,[1]データ貼付!$C:$C,[1]コード表!$A13)</f>
        <v>0</v>
      </c>
      <c r="O28" s="40">
        <f>SUMIFS([1]データ貼付!$W:$W,[1]データ貼付!$C:$C,[1]コード表!$A13)</f>
        <v>0</v>
      </c>
      <c r="P28" s="40">
        <f>SUMIFS([1]データ貼付!$X:$X,[1]データ貼付!$C:$C,[1]コード表!$A13)</f>
        <v>0</v>
      </c>
      <c r="Q28" s="40">
        <f>SUMIFS([1]データ貼付!$Y:$Y,[1]データ貼付!$C:$C,[1]コード表!$A13)</f>
        <v>167</v>
      </c>
    </row>
    <row r="29" spans="1:17" ht="21.9" customHeight="1" x14ac:dyDescent="0.15">
      <c r="A29" s="7"/>
      <c r="B29" s="42"/>
      <c r="C29" s="43"/>
      <c r="D29" s="43"/>
      <c r="E29" s="43"/>
      <c r="F29" s="43"/>
      <c r="G29" s="43"/>
      <c r="H29" s="43"/>
      <c r="I29" s="42"/>
      <c r="J29" s="43"/>
      <c r="K29" s="44"/>
      <c r="L29" s="43"/>
      <c r="M29" s="43"/>
      <c r="N29" s="43"/>
      <c r="O29" s="43"/>
      <c r="P29" s="43"/>
      <c r="Q29" s="43"/>
    </row>
    <row r="30" spans="1:17" ht="27" customHeight="1" x14ac:dyDescent="0.15">
      <c r="A30" s="7" t="s">
        <v>41</v>
      </c>
      <c r="B30" s="42">
        <f t="shared" si="3"/>
        <v>11</v>
      </c>
      <c r="C30" s="80">
        <f>SUM(C31:C32)</f>
        <v>4</v>
      </c>
      <c r="D30" s="80">
        <f t="shared" ref="D30:Q30" si="6">SUM(D31:D32)</f>
        <v>0</v>
      </c>
      <c r="E30" s="80">
        <f t="shared" si="6"/>
        <v>0</v>
      </c>
      <c r="F30" s="80">
        <f t="shared" si="6"/>
        <v>0</v>
      </c>
      <c r="G30" s="80">
        <f t="shared" si="6"/>
        <v>0</v>
      </c>
      <c r="H30" s="81">
        <f t="shared" si="6"/>
        <v>7</v>
      </c>
      <c r="I30" s="42">
        <f t="shared" si="6"/>
        <v>245</v>
      </c>
      <c r="J30" s="43">
        <f t="shared" si="6"/>
        <v>17</v>
      </c>
      <c r="K30" s="44">
        <f t="shared" si="6"/>
        <v>0</v>
      </c>
      <c r="L30" s="43">
        <f t="shared" si="6"/>
        <v>8</v>
      </c>
      <c r="M30" s="43">
        <f t="shared" si="6"/>
        <v>3</v>
      </c>
      <c r="N30" s="43">
        <f t="shared" si="6"/>
        <v>5</v>
      </c>
      <c r="O30" s="43">
        <f t="shared" si="6"/>
        <v>0</v>
      </c>
      <c r="P30" s="43">
        <f t="shared" si="6"/>
        <v>1</v>
      </c>
      <c r="Q30" s="43">
        <f t="shared" si="6"/>
        <v>49231</v>
      </c>
    </row>
    <row r="31" spans="1:17" ht="27" customHeight="1" x14ac:dyDescent="0.15">
      <c r="A31" s="9" t="s">
        <v>40</v>
      </c>
      <c r="B31" s="70">
        <f t="shared" si="3"/>
        <v>8</v>
      </c>
      <c r="C31" s="40">
        <f>COUNTIFS([1]データ貼付!$C:$C,[1]コード表!$A14,[1]データ貼付!$D:$D,1)</f>
        <v>2</v>
      </c>
      <c r="D31" s="40">
        <f>COUNTIFS([1]データ貼付!$C:$C,[1]コード表!$A14,[1]データ貼付!$D:$D,2)</f>
        <v>0</v>
      </c>
      <c r="E31" s="40">
        <f>COUNTIFS([1]データ貼付!$C:$C,[1]コード表!$A14,[1]データ貼付!$D:$D,3)</f>
        <v>0</v>
      </c>
      <c r="F31" s="40">
        <f>COUNTIFS([1]データ貼付!$C:$C,[1]コード表!$A14,[1]データ貼付!$D:$D,4)</f>
        <v>0</v>
      </c>
      <c r="G31" s="40">
        <f>COUNTIFS([1]データ貼付!$C:$C,[1]コード表!$A14,[1]データ貼付!$D:$D,4)</f>
        <v>0</v>
      </c>
      <c r="H31" s="40">
        <f>COUNTIFS([1]データ貼付!$C:$C,[1]コード表!$A14,[1]データ貼付!$D:$D,6)</f>
        <v>6</v>
      </c>
      <c r="I31" s="69">
        <f>SUMIFS([1]データ貼付!$J:$J,[1]データ貼付!$C:$C,[1]コード表!$A14)</f>
        <v>125</v>
      </c>
      <c r="J31" s="40">
        <f>SUMIFS([1]データ貼付!$K:$K,[1]データ貼付!$C:$C,[1]コード表!$A14)</f>
        <v>0</v>
      </c>
      <c r="K31" s="78">
        <f>SUMIFS([1]データ貼付!$P:$P,[1]データ貼付!$C:$C,[1]コード表!$A14)</f>
        <v>0</v>
      </c>
      <c r="L31" s="40">
        <v>2</v>
      </c>
      <c r="M31" s="40">
        <f>SUMIFS([1]データ貼付!$Q:$Q,[1]データ貼付!$C:$C,[1]コード表!$A14)</f>
        <v>1</v>
      </c>
      <c r="N31" s="40">
        <f>SUMIFS([1]データ貼付!$V:$V,[1]データ貼付!$C:$C,[1]コード表!$A14)</f>
        <v>3</v>
      </c>
      <c r="O31" s="40">
        <f>SUMIFS([1]データ貼付!$W:$W,[1]データ貼付!$C:$C,[1]コード表!$A14)</f>
        <v>0</v>
      </c>
      <c r="P31" s="40">
        <f>SUMIFS([1]データ貼付!$X:$X,[1]データ貼付!$C:$C,[1]コード表!$A14)</f>
        <v>1</v>
      </c>
      <c r="Q31" s="40">
        <f>SUMIFS([1]データ貼付!$Y:$Y,[1]データ貼付!$C:$C,[1]コード表!$A14)</f>
        <v>47907</v>
      </c>
    </row>
    <row r="32" spans="1:17" ht="27" customHeight="1" x14ac:dyDescent="0.15">
      <c r="A32" s="9" t="s">
        <v>39</v>
      </c>
      <c r="B32" s="70">
        <f t="shared" si="3"/>
        <v>3</v>
      </c>
      <c r="C32" s="40">
        <f>COUNTIFS([1]データ貼付!$C:$C,[1]コード表!$A15,[1]データ貼付!$D:$D,1)</f>
        <v>2</v>
      </c>
      <c r="D32" s="40">
        <f>COUNTIFS([1]データ貼付!$C:$C,[1]コード表!$A15,[1]データ貼付!$D:$D,2)</f>
        <v>0</v>
      </c>
      <c r="E32" s="40">
        <f>COUNTIFS([1]データ貼付!$C:$C,[1]コード表!$A15,[1]データ貼付!$D:$D,3)</f>
        <v>0</v>
      </c>
      <c r="F32" s="40">
        <f>COUNTIFS([1]データ貼付!$C:$C,[1]コード表!$A15,[1]データ貼付!$D:$D,4)</f>
        <v>0</v>
      </c>
      <c r="G32" s="40">
        <f>COUNTIFS([1]データ貼付!$C:$C,[1]コード表!$A15,[1]データ貼付!$D:$D,4)</f>
        <v>0</v>
      </c>
      <c r="H32" s="40">
        <f>COUNTIFS([1]データ貼付!$C:$C,[1]コード表!$A15,[1]データ貼付!$D:$D,6)</f>
        <v>1</v>
      </c>
      <c r="I32" s="69">
        <f>SUMIFS([1]データ貼付!$J:$J,[1]データ貼付!$C:$C,[1]コード表!$A15)</f>
        <v>120</v>
      </c>
      <c r="J32" s="40">
        <f>SUMIFS([1]データ貼付!$K:$K,[1]データ貼付!$C:$C,[1]コード表!$A15)</f>
        <v>17</v>
      </c>
      <c r="K32" s="78">
        <f>SUMIFS([1]データ貼付!$P:$P,[1]データ貼付!$C:$C,[1]コード表!$A15)</f>
        <v>0</v>
      </c>
      <c r="L32" s="40">
        <v>6</v>
      </c>
      <c r="M32" s="40">
        <f>SUMIFS([1]データ貼付!$Q:$Q,[1]データ貼付!$C:$C,[1]コード表!$A15)</f>
        <v>2</v>
      </c>
      <c r="N32" s="40">
        <f>SUMIFS([1]データ貼付!$V:$V,[1]データ貼付!$C:$C,[1]コード表!$A15)</f>
        <v>2</v>
      </c>
      <c r="O32" s="40">
        <f>SUMIFS([1]データ貼付!$W:$W,[1]データ貼付!$C:$C,[1]コード表!$A15)</f>
        <v>0</v>
      </c>
      <c r="P32" s="40">
        <f>SUMIFS([1]データ貼付!$X:$X,[1]データ貼付!$C:$C,[1]コード表!$A15)</f>
        <v>0</v>
      </c>
      <c r="Q32" s="40">
        <f>SUMIFS([1]データ貼付!$Y:$Y,[1]データ貼付!$C:$C,[1]コード表!$A15)</f>
        <v>1324</v>
      </c>
    </row>
    <row r="33" spans="1:17" ht="21.9" customHeight="1" x14ac:dyDescent="0.15">
      <c r="A33" s="7"/>
      <c r="B33" s="42"/>
      <c r="C33" s="43"/>
      <c r="D33" s="43"/>
      <c r="E33" s="43"/>
      <c r="F33" s="43"/>
      <c r="G33" s="43"/>
      <c r="H33" s="43"/>
      <c r="I33" s="42"/>
      <c r="J33" s="43"/>
      <c r="K33" s="44"/>
      <c r="L33" s="43"/>
      <c r="M33" s="43"/>
      <c r="N33" s="43"/>
      <c r="O33" s="43"/>
      <c r="P33" s="43"/>
      <c r="Q33" s="43"/>
    </row>
    <row r="34" spans="1:17" ht="27" customHeight="1" x14ac:dyDescent="0.15">
      <c r="A34" s="7" t="s">
        <v>38</v>
      </c>
      <c r="B34" s="42">
        <f t="shared" si="3"/>
        <v>50</v>
      </c>
      <c r="C34" s="43">
        <f>SUM(C35:C40)</f>
        <v>19</v>
      </c>
      <c r="D34" s="43">
        <f t="shared" ref="D34:Q34" si="7">SUM(D35:D40)</f>
        <v>1</v>
      </c>
      <c r="E34" s="43">
        <f t="shared" si="7"/>
        <v>7</v>
      </c>
      <c r="F34" s="43">
        <f t="shared" si="7"/>
        <v>0</v>
      </c>
      <c r="G34" s="43">
        <f t="shared" si="7"/>
        <v>0</v>
      </c>
      <c r="H34" s="43">
        <f t="shared" si="7"/>
        <v>23</v>
      </c>
      <c r="I34" s="42">
        <f t="shared" si="7"/>
        <v>1579</v>
      </c>
      <c r="J34" s="43">
        <f t="shared" si="7"/>
        <v>158</v>
      </c>
      <c r="K34" s="44">
        <f t="shared" si="7"/>
        <v>19</v>
      </c>
      <c r="L34" s="43">
        <f t="shared" si="7"/>
        <v>32</v>
      </c>
      <c r="M34" s="43">
        <f t="shared" si="7"/>
        <v>15</v>
      </c>
      <c r="N34" s="43">
        <f t="shared" si="7"/>
        <v>33</v>
      </c>
      <c r="O34" s="43">
        <f t="shared" si="7"/>
        <v>2</v>
      </c>
      <c r="P34" s="43">
        <f t="shared" si="7"/>
        <v>0</v>
      </c>
      <c r="Q34" s="43">
        <f t="shared" si="7"/>
        <v>132699</v>
      </c>
    </row>
    <row r="35" spans="1:17" ht="27" customHeight="1" x14ac:dyDescent="0.15">
      <c r="A35" s="9" t="s">
        <v>37</v>
      </c>
      <c r="B35" s="70">
        <f t="shared" si="3"/>
        <v>14</v>
      </c>
      <c r="C35" s="40">
        <f>COUNTIFS([1]データ貼付!$C:$C,[1]コード表!$A16,[1]データ貼付!$D:$D,1)</f>
        <v>6</v>
      </c>
      <c r="D35" s="40">
        <f>COUNTIFS([1]データ貼付!$C:$C,[1]コード表!$A16,[1]データ貼付!$D:$D,2)</f>
        <v>0</v>
      </c>
      <c r="E35" s="40">
        <f>COUNTIFS([1]データ貼付!$C:$C,[1]コード表!$A16,[1]データ貼付!$D:$D,3)</f>
        <v>3</v>
      </c>
      <c r="F35" s="40">
        <f>COUNTIFS([1]データ貼付!$C:$C,[1]コード表!$A16,[1]データ貼付!$D:$D,4)</f>
        <v>0</v>
      </c>
      <c r="G35" s="40">
        <f>COUNTIFS([1]データ貼付!$C:$C,[1]コード表!$A16,[1]データ貼付!$D:$D,4)</f>
        <v>0</v>
      </c>
      <c r="H35" s="40">
        <f>COUNTIFS([1]データ貼付!$C:$C,[1]コード表!$A16,[1]データ貼付!$D:$D,6)</f>
        <v>5</v>
      </c>
      <c r="I35" s="69">
        <f>SUMIFS([1]データ貼付!$J:$J,[1]データ貼付!$C:$C,[1]コード表!$A16)</f>
        <v>253</v>
      </c>
      <c r="J35" s="40">
        <f>SUMIFS([1]データ貼付!$K:$K,[1]データ貼付!$C:$C,[1]コード表!$A16)</f>
        <v>60</v>
      </c>
      <c r="K35" s="78">
        <f>SUMIFS([1]データ貼付!$P:$P,[1]データ貼付!$C:$C,[1]コード表!$A16)</f>
        <v>0</v>
      </c>
      <c r="L35" s="40">
        <v>10</v>
      </c>
      <c r="M35" s="40">
        <f>SUMIFS([1]データ貼付!$Q:$Q,[1]データ貼付!$C:$C,[1]コード表!$A16)</f>
        <v>9</v>
      </c>
      <c r="N35" s="40">
        <f>SUMIFS([1]データ貼付!$V:$V,[1]データ貼付!$C:$C,[1]コード表!$A16)</f>
        <v>13</v>
      </c>
      <c r="O35" s="40">
        <f>SUMIFS([1]データ貼付!$W:$W,[1]データ貼付!$C:$C,[1]コード表!$A16)</f>
        <v>0</v>
      </c>
      <c r="P35" s="40">
        <f>SUMIFS([1]データ貼付!$X:$X,[1]データ貼付!$C:$C,[1]コード表!$A16)</f>
        <v>0</v>
      </c>
      <c r="Q35" s="40">
        <f>SUMIFS([1]データ貼付!$Y:$Y,[1]データ貼付!$C:$C,[1]コード表!$A16)</f>
        <v>20314</v>
      </c>
    </row>
    <row r="36" spans="1:17" ht="27" customHeight="1" x14ac:dyDescent="0.15">
      <c r="A36" s="9" t="s">
        <v>36</v>
      </c>
      <c r="B36" s="70">
        <f t="shared" si="3"/>
        <v>12</v>
      </c>
      <c r="C36" s="40">
        <f>COUNTIFS([1]データ貼付!$C:$C,[1]コード表!$A17,[1]データ貼付!$D:$D,1)</f>
        <v>5</v>
      </c>
      <c r="D36" s="40">
        <f>COUNTIFS([1]データ貼付!$C:$C,[1]コード表!$A17,[1]データ貼付!$D:$D,2)</f>
        <v>1</v>
      </c>
      <c r="E36" s="40">
        <f>COUNTIFS([1]データ貼付!$C:$C,[1]コード表!$A17,[1]データ貼付!$D:$D,3)</f>
        <v>0</v>
      </c>
      <c r="F36" s="40">
        <f>COUNTIFS([1]データ貼付!$C:$C,[1]コード表!$A17,[1]データ貼付!$D:$D,4)</f>
        <v>0</v>
      </c>
      <c r="G36" s="40">
        <f>COUNTIFS([1]データ貼付!$C:$C,[1]コード表!$A17,[1]データ貼付!$D:$D,4)</f>
        <v>0</v>
      </c>
      <c r="H36" s="40">
        <f>COUNTIFS([1]データ貼付!$C:$C,[1]コード表!$A17,[1]データ貼付!$D:$D,6)</f>
        <v>6</v>
      </c>
      <c r="I36" s="69">
        <f>SUMIFS([1]データ貼付!$J:$J,[1]データ貼付!$C:$C,[1]コード表!$A17)</f>
        <v>471</v>
      </c>
      <c r="J36" s="40">
        <f>SUMIFS([1]データ貼付!$K:$K,[1]データ貼付!$C:$C,[1]コード表!$A17)</f>
        <v>74</v>
      </c>
      <c r="K36" s="78">
        <f>SUMIFS([1]データ貼付!$P:$P,[1]データ貼付!$C:$C,[1]コード表!$A17)</f>
        <v>19</v>
      </c>
      <c r="L36" s="40">
        <v>9</v>
      </c>
      <c r="M36" s="40">
        <f>SUMIFS([1]データ貼付!$Q:$Q,[1]データ貼付!$C:$C,[1]コード表!$A17)</f>
        <v>3</v>
      </c>
      <c r="N36" s="40">
        <f>SUMIFS([1]データ貼付!$V:$V,[1]データ貼付!$C:$C,[1]コード表!$A17)</f>
        <v>13</v>
      </c>
      <c r="O36" s="40">
        <f>SUMIFS([1]データ貼付!$W:$W,[1]データ貼付!$C:$C,[1]コード表!$A17)</f>
        <v>0</v>
      </c>
      <c r="P36" s="40">
        <f>SUMIFS([1]データ貼付!$X:$X,[1]データ貼付!$C:$C,[1]コード表!$A17)</f>
        <v>0</v>
      </c>
      <c r="Q36" s="40">
        <f>SUMIFS([1]データ貼付!$Y:$Y,[1]データ貼付!$C:$C,[1]コード表!$A17)</f>
        <v>57724</v>
      </c>
    </row>
    <row r="37" spans="1:17" ht="27" customHeight="1" x14ac:dyDescent="0.15">
      <c r="A37" s="9" t="s">
        <v>35</v>
      </c>
      <c r="B37" s="70">
        <f t="shared" si="3"/>
        <v>0</v>
      </c>
      <c r="C37" s="40">
        <f>COUNTIFS([1]データ貼付!$C:$C,[1]コード表!$A18,[1]データ貼付!$D:$D,1)</f>
        <v>0</v>
      </c>
      <c r="D37" s="40">
        <f>COUNTIFS([1]データ貼付!$C:$C,[1]コード表!$A18,[1]データ貼付!$D:$D,2)</f>
        <v>0</v>
      </c>
      <c r="E37" s="40">
        <f>COUNTIFS([1]データ貼付!$C:$C,[1]コード表!$A18,[1]データ貼付!$D:$D,3)</f>
        <v>0</v>
      </c>
      <c r="F37" s="40">
        <f>COUNTIFS([1]データ貼付!$C:$C,[1]コード表!$A18,[1]データ貼付!$D:$D,4)</f>
        <v>0</v>
      </c>
      <c r="G37" s="40">
        <f>COUNTIFS([1]データ貼付!$C:$C,[1]コード表!$A18,[1]データ貼付!$D:$D,4)</f>
        <v>0</v>
      </c>
      <c r="H37" s="40">
        <f>COUNTIFS([1]データ貼付!$C:$C,[1]コード表!$A18,[1]データ貼付!$D:$D,6)</f>
        <v>0</v>
      </c>
      <c r="I37" s="69">
        <f>SUMIFS([1]データ貼付!$J:$J,[1]データ貼付!$C:$C,[1]コード表!$A18)</f>
        <v>0</v>
      </c>
      <c r="J37" s="40">
        <f>SUMIFS([1]データ貼付!$K:$K,[1]データ貼付!$C:$C,[1]コード表!$A18)</f>
        <v>0</v>
      </c>
      <c r="K37" s="78">
        <f>SUMIFS([1]データ貼付!$P:$P,[1]データ貼付!$C:$C,[1]コード表!$A18)</f>
        <v>0</v>
      </c>
      <c r="L37" s="40">
        <f>COUNTIFS([1]データ貼付!$C:$C,[1]コード表!$A18,[1]データ貼付!$I:$I,"&lt;&gt;")</f>
        <v>0</v>
      </c>
      <c r="M37" s="40">
        <f>SUMIFS([1]データ貼付!$Q:$Q,[1]データ貼付!$C:$C,[1]コード表!$A18)</f>
        <v>0</v>
      </c>
      <c r="N37" s="40">
        <f>SUMIFS([1]データ貼付!$V:$V,[1]データ貼付!$C:$C,[1]コード表!$A18)</f>
        <v>0</v>
      </c>
      <c r="O37" s="40">
        <f>SUMIFS([1]データ貼付!$W:$W,[1]データ貼付!$C:$C,[1]コード表!$A18)</f>
        <v>0</v>
      </c>
      <c r="P37" s="40">
        <f>SUMIFS([1]データ貼付!$X:$X,[1]データ貼付!$C:$C,[1]コード表!$A18)</f>
        <v>0</v>
      </c>
      <c r="Q37" s="40">
        <f>SUMIFS([1]データ貼付!$Y:$Y,[1]データ貼付!$C:$C,[1]コード表!$A18)</f>
        <v>0</v>
      </c>
    </row>
    <row r="38" spans="1:17" ht="27" customHeight="1" x14ac:dyDescent="0.15">
      <c r="A38" s="9" t="s">
        <v>34</v>
      </c>
      <c r="B38" s="70">
        <f t="shared" si="3"/>
        <v>3</v>
      </c>
      <c r="C38" s="40">
        <f>COUNTIFS([1]データ貼付!$C:$C,[1]コード表!$A19,[1]データ貼付!$D:$D,1)</f>
        <v>0</v>
      </c>
      <c r="D38" s="40">
        <f>COUNTIFS([1]データ貼付!$C:$C,[1]コード表!$A19,[1]データ貼付!$D:$D,2)</f>
        <v>0</v>
      </c>
      <c r="E38" s="40">
        <f>COUNTIFS([1]データ貼付!$C:$C,[1]コード表!$A19,[1]データ貼付!$D:$D,3)</f>
        <v>2</v>
      </c>
      <c r="F38" s="40">
        <f>COUNTIFS([1]データ貼付!$C:$C,[1]コード表!$A19,[1]データ貼付!$D:$D,4)</f>
        <v>0</v>
      </c>
      <c r="G38" s="40">
        <f>COUNTIFS([1]データ貼付!$C:$C,[1]コード表!$A19,[1]データ貼付!$D:$D,4)</f>
        <v>0</v>
      </c>
      <c r="H38" s="40">
        <f>COUNTIFS([1]データ貼付!$C:$C,[1]コード表!$A19,[1]データ貼付!$D:$D,6)</f>
        <v>1</v>
      </c>
      <c r="I38" s="69">
        <f>SUMIFS([1]データ貼付!$J:$J,[1]データ貼付!$C:$C,[1]コード表!$A19)</f>
        <v>0</v>
      </c>
      <c r="J38" s="40">
        <f>SUMIFS([1]データ貼付!$K:$K,[1]データ貼付!$C:$C,[1]コード表!$A19)</f>
        <v>0</v>
      </c>
      <c r="K38" s="78">
        <f>SUMIFS([1]データ貼付!$P:$P,[1]データ貼付!$C:$C,[1]コード表!$A19)</f>
        <v>0</v>
      </c>
      <c r="L38" s="40">
        <f>COUNTIFS([1]データ貼付!$C:$C,[1]コード表!$A19,[1]データ貼付!$I:$I,"&lt;&gt;")</f>
        <v>0</v>
      </c>
      <c r="M38" s="40">
        <f>SUMIFS([1]データ貼付!$Q:$Q,[1]データ貼付!$C:$C,[1]コード表!$A19)</f>
        <v>0</v>
      </c>
      <c r="N38" s="40">
        <f>SUMIFS([1]データ貼付!$V:$V,[1]データ貼付!$C:$C,[1]コード表!$A19)</f>
        <v>0</v>
      </c>
      <c r="O38" s="40">
        <f>SUMIFS([1]データ貼付!$W:$W,[1]データ貼付!$C:$C,[1]コード表!$A19)</f>
        <v>2</v>
      </c>
      <c r="P38" s="40">
        <f>SUMIFS([1]データ貼付!$X:$X,[1]データ貼付!$C:$C,[1]コード表!$A19)</f>
        <v>0</v>
      </c>
      <c r="Q38" s="40">
        <f>SUMIFS([1]データ貼付!$Y:$Y,[1]データ貼付!$C:$C,[1]コード表!$A19)</f>
        <v>180</v>
      </c>
    </row>
    <row r="39" spans="1:17" ht="27" customHeight="1" x14ac:dyDescent="0.15">
      <c r="A39" s="9" t="s">
        <v>33</v>
      </c>
      <c r="B39" s="70">
        <f t="shared" si="3"/>
        <v>13</v>
      </c>
      <c r="C39" s="40">
        <f>COUNTIFS([1]データ貼付!$C:$C,[1]コード表!$A20,[1]データ貼付!$D:$D,1)</f>
        <v>5</v>
      </c>
      <c r="D39" s="40">
        <f>COUNTIFS([1]データ貼付!$C:$C,[1]コード表!$A20,[1]データ貼付!$D:$D,2)</f>
        <v>0</v>
      </c>
      <c r="E39" s="40">
        <f>COUNTIFS([1]データ貼付!$C:$C,[1]コード表!$A20,[1]データ貼付!$D:$D,3)</f>
        <v>1</v>
      </c>
      <c r="F39" s="40">
        <f>COUNTIFS([1]データ貼付!$C:$C,[1]コード表!$A20,[1]データ貼付!$D:$D,4)</f>
        <v>0</v>
      </c>
      <c r="G39" s="40">
        <f>COUNTIFS([1]データ貼付!$C:$C,[1]コード表!$A20,[1]データ貼付!$D:$D,4)</f>
        <v>0</v>
      </c>
      <c r="H39" s="40">
        <f>COUNTIFS([1]データ貼付!$C:$C,[1]コード表!$A20,[1]データ貼付!$D:$D,6)</f>
        <v>7</v>
      </c>
      <c r="I39" s="69">
        <f>SUMIFS([1]データ貼付!$J:$J,[1]データ貼付!$C:$C,[1]コード表!$A20)</f>
        <v>617</v>
      </c>
      <c r="J39" s="40">
        <f>SUMIFS([1]データ貼付!$K:$K,[1]データ貼付!$C:$C,[1]コード表!$A20)</f>
        <v>18</v>
      </c>
      <c r="K39" s="78">
        <f>SUMIFS([1]データ貼付!$P:$P,[1]データ貼付!$C:$C,[1]コード表!$A20)</f>
        <v>0</v>
      </c>
      <c r="L39" s="40">
        <v>9</v>
      </c>
      <c r="M39" s="40">
        <f>SUMIFS([1]データ貼付!$Q:$Q,[1]データ貼付!$C:$C,[1]コード表!$A20)</f>
        <v>2</v>
      </c>
      <c r="N39" s="40">
        <f>SUMIFS([1]データ貼付!$V:$V,[1]データ貼付!$C:$C,[1]コード表!$A20)</f>
        <v>2</v>
      </c>
      <c r="O39" s="40">
        <f>SUMIFS([1]データ貼付!$W:$W,[1]データ貼付!$C:$C,[1]コード表!$A20)</f>
        <v>0</v>
      </c>
      <c r="P39" s="40">
        <f>SUMIFS([1]データ貼付!$X:$X,[1]データ貼付!$C:$C,[1]コード表!$A20)</f>
        <v>0</v>
      </c>
      <c r="Q39" s="40">
        <f>SUMIFS([1]データ貼付!$Y:$Y,[1]データ貼付!$C:$C,[1]コード表!$A20)</f>
        <v>39463</v>
      </c>
    </row>
    <row r="40" spans="1:17" ht="27" customHeight="1" x14ac:dyDescent="0.15">
      <c r="A40" s="9" t="s">
        <v>32</v>
      </c>
      <c r="B40" s="70">
        <f t="shared" si="3"/>
        <v>8</v>
      </c>
      <c r="C40" s="40">
        <f>COUNTIFS([1]データ貼付!$C:$C,[1]コード表!$A21,[1]データ貼付!$D:$D,1)</f>
        <v>3</v>
      </c>
      <c r="D40" s="40">
        <f>COUNTIFS([1]データ貼付!$C:$C,[1]コード表!$A21,[1]データ貼付!$D:$D,2)</f>
        <v>0</v>
      </c>
      <c r="E40" s="40">
        <f>COUNTIFS([1]データ貼付!$C:$C,[1]コード表!$A21,[1]データ貼付!$D:$D,3)</f>
        <v>1</v>
      </c>
      <c r="F40" s="40">
        <f>COUNTIFS([1]データ貼付!$C:$C,[1]コード表!$A21,[1]データ貼付!$D:$D,4)</f>
        <v>0</v>
      </c>
      <c r="G40" s="40">
        <f>COUNTIFS([1]データ貼付!$C:$C,[1]コード表!$A21,[1]データ貼付!$D:$D,4)</f>
        <v>0</v>
      </c>
      <c r="H40" s="40">
        <f>COUNTIFS([1]データ貼付!$C:$C,[1]コード表!$A21,[1]データ貼付!$D:$D,6)</f>
        <v>4</v>
      </c>
      <c r="I40" s="69">
        <f>SUMIFS([1]データ貼付!$J:$J,[1]データ貼付!$C:$C,[1]コード表!$A21)</f>
        <v>238</v>
      </c>
      <c r="J40" s="40">
        <f>SUMIFS([1]データ貼付!$K:$K,[1]データ貼付!$C:$C,[1]コード表!$A21)</f>
        <v>6</v>
      </c>
      <c r="K40" s="78">
        <f>SUMIFS([1]データ貼付!$P:$P,[1]データ貼付!$C:$C,[1]コード表!$A21)</f>
        <v>0</v>
      </c>
      <c r="L40" s="40">
        <v>4</v>
      </c>
      <c r="M40" s="40">
        <f>SUMIFS([1]データ貼付!$Q:$Q,[1]データ貼付!$C:$C,[1]コード表!$A21)</f>
        <v>1</v>
      </c>
      <c r="N40" s="40">
        <f>SUMIFS([1]データ貼付!$V:$V,[1]データ貼付!$C:$C,[1]コード表!$A21)</f>
        <v>5</v>
      </c>
      <c r="O40" s="40">
        <f>SUMIFS([1]データ貼付!$W:$W,[1]データ貼付!$C:$C,[1]コード表!$A21)</f>
        <v>0</v>
      </c>
      <c r="P40" s="40">
        <f>SUMIFS([1]データ貼付!$X:$X,[1]データ貼付!$C:$C,[1]コード表!$A21)</f>
        <v>0</v>
      </c>
      <c r="Q40" s="40">
        <f>SUMIFS([1]データ貼付!$Y:$Y,[1]データ貼付!$C:$C,[1]コード表!$A21)</f>
        <v>15018</v>
      </c>
    </row>
    <row r="41" spans="1:17" ht="21.9" customHeight="1" x14ac:dyDescent="0.15">
      <c r="A41" s="7"/>
      <c r="B41" s="42"/>
      <c r="C41" s="43"/>
      <c r="D41" s="43"/>
      <c r="E41" s="43"/>
      <c r="F41" s="43"/>
      <c r="G41" s="43"/>
      <c r="H41" s="43"/>
      <c r="I41" s="42"/>
      <c r="J41" s="43"/>
      <c r="K41" s="44"/>
      <c r="L41" s="43"/>
      <c r="M41" s="43"/>
      <c r="N41" s="43"/>
      <c r="O41" s="43"/>
      <c r="P41" s="43"/>
      <c r="Q41" s="43"/>
    </row>
    <row r="42" spans="1:17" ht="27" customHeight="1" x14ac:dyDescent="0.15">
      <c r="A42" s="7" t="s">
        <v>31</v>
      </c>
      <c r="B42" s="42">
        <f t="shared" si="3"/>
        <v>13</v>
      </c>
      <c r="C42" s="43">
        <f>SUM(C43:C46)</f>
        <v>4</v>
      </c>
      <c r="D42" s="43">
        <f t="shared" ref="D42:Q42" si="8">SUM(D43:D46)</f>
        <v>2</v>
      </c>
      <c r="E42" s="43">
        <f t="shared" si="8"/>
        <v>0</v>
      </c>
      <c r="F42" s="43">
        <f t="shared" si="8"/>
        <v>0</v>
      </c>
      <c r="G42" s="43">
        <f t="shared" si="8"/>
        <v>0</v>
      </c>
      <c r="H42" s="43">
        <f t="shared" si="8"/>
        <v>7</v>
      </c>
      <c r="I42" s="42">
        <f t="shared" si="8"/>
        <v>822</v>
      </c>
      <c r="J42" s="43">
        <f t="shared" si="8"/>
        <v>674</v>
      </c>
      <c r="K42" s="44">
        <f t="shared" si="8"/>
        <v>31</v>
      </c>
      <c r="L42" s="43">
        <f t="shared" si="8"/>
        <v>4</v>
      </c>
      <c r="M42" s="43">
        <f t="shared" si="8"/>
        <v>3</v>
      </c>
      <c r="N42" s="43">
        <f t="shared" si="8"/>
        <v>16</v>
      </c>
      <c r="O42" s="43">
        <f t="shared" si="8"/>
        <v>0</v>
      </c>
      <c r="P42" s="43">
        <f t="shared" si="8"/>
        <v>2</v>
      </c>
      <c r="Q42" s="43">
        <f t="shared" si="8"/>
        <v>8300</v>
      </c>
    </row>
    <row r="43" spans="1:17" ht="27" customHeight="1" x14ac:dyDescent="0.15">
      <c r="A43" s="9" t="s">
        <v>30</v>
      </c>
      <c r="B43" s="70">
        <f t="shared" si="3"/>
        <v>7</v>
      </c>
      <c r="C43" s="40">
        <f>COUNTIFS([1]データ貼付!$C:$C,[1]コード表!$A22,[1]データ貼付!$D:$D,1)</f>
        <v>1</v>
      </c>
      <c r="D43" s="40">
        <f>COUNTIFS([1]データ貼付!$C:$C,[1]コード表!$A22,[1]データ貼付!$D:$D,2)</f>
        <v>0</v>
      </c>
      <c r="E43" s="40">
        <f>COUNTIFS([1]データ貼付!$C:$C,[1]コード表!$A22,[1]データ貼付!$D:$D,3)</f>
        <v>0</v>
      </c>
      <c r="F43" s="40">
        <f>COUNTIFS([1]データ貼付!$C:$C,[1]コード表!$A22,[1]データ貼付!$D:$D,4)</f>
        <v>0</v>
      </c>
      <c r="G43" s="40">
        <f>COUNTIFS([1]データ貼付!$C:$C,[1]コード表!$A22,[1]データ貼付!$D:$D,4)</f>
        <v>0</v>
      </c>
      <c r="H43" s="40">
        <f>COUNTIFS([1]データ貼付!$C:$C,[1]コード表!$A22,[1]データ貼付!$D:$D,6)</f>
        <v>6</v>
      </c>
      <c r="I43" s="69">
        <f>SUMIFS([1]データ貼付!$J:$J,[1]データ貼付!$C:$C,[1]コード表!$A22)</f>
        <v>0</v>
      </c>
      <c r="J43" s="40">
        <f>SUMIFS([1]データ貼付!$K:$K,[1]データ貼付!$C:$C,[1]コード表!$A22)</f>
        <v>12</v>
      </c>
      <c r="K43" s="78">
        <f>SUMIFS([1]データ貼付!$P:$P,[1]データ貼付!$C:$C,[1]コード表!$A22)</f>
        <v>0</v>
      </c>
      <c r="L43" s="40">
        <f>COUNTIFS([1]データ貼付!$C:$C,[1]コード表!$A22,[1]データ貼付!$I:$I,"&lt;&gt;")</f>
        <v>1</v>
      </c>
      <c r="M43" s="40">
        <f>SUMIFS([1]データ貼付!$Q:$Q,[1]データ貼付!$C:$C,[1]コード表!$A22)</f>
        <v>1</v>
      </c>
      <c r="N43" s="40">
        <f>SUMIFS([1]データ貼付!$V:$V,[1]データ貼付!$C:$C,[1]コード表!$A22)</f>
        <v>4</v>
      </c>
      <c r="O43" s="40">
        <f>SUMIFS([1]データ貼付!$W:$W,[1]データ貼付!$C:$C,[1]コード表!$A22)</f>
        <v>0</v>
      </c>
      <c r="P43" s="40">
        <f>SUMIFS([1]データ貼付!$X:$X,[1]データ貼付!$C:$C,[1]コード表!$A22)</f>
        <v>1</v>
      </c>
      <c r="Q43" s="40">
        <f>SUMIFS([1]データ貼付!$Y:$Y,[1]データ貼付!$C:$C,[1]コード表!$A22)</f>
        <v>295</v>
      </c>
    </row>
    <row r="44" spans="1:17" ht="27" customHeight="1" x14ac:dyDescent="0.15">
      <c r="A44" s="9" t="s">
        <v>29</v>
      </c>
      <c r="B44" s="70">
        <f t="shared" si="3"/>
        <v>2</v>
      </c>
      <c r="C44" s="40">
        <f>COUNTIFS([1]データ貼付!$C:$C,[1]コード表!$A23,[1]データ貼付!$D:$D,1)</f>
        <v>0</v>
      </c>
      <c r="D44" s="40">
        <f>COUNTIFS([1]データ貼付!$C:$C,[1]コード表!$A23,[1]データ貼付!$D:$D,2)</f>
        <v>2</v>
      </c>
      <c r="E44" s="40">
        <f>COUNTIFS([1]データ貼付!$C:$C,[1]コード表!$A23,[1]データ貼付!$D:$D,3)</f>
        <v>0</v>
      </c>
      <c r="F44" s="40">
        <f>COUNTIFS([1]データ貼付!$C:$C,[1]コード表!$A23,[1]データ貼付!$D:$D,4)</f>
        <v>0</v>
      </c>
      <c r="G44" s="40">
        <f>COUNTIFS([1]データ貼付!$C:$C,[1]コード表!$A23,[1]データ貼付!$D:$D,4)</f>
        <v>0</v>
      </c>
      <c r="H44" s="40">
        <f>COUNTIFS([1]データ貼付!$C:$C,[1]コード表!$A23,[1]データ貼付!$D:$D,6)</f>
        <v>0</v>
      </c>
      <c r="I44" s="70">
        <f>SUMIFS([1]データ貼付!$J:$J,[1]データ貼付!$C:$C,[1]コード表!$A23)</f>
        <v>0</v>
      </c>
      <c r="J44" s="40">
        <f>SUMIFS([1]データ貼付!$K:$K,[1]データ貼付!$C:$C,[1]コード表!$A23)</f>
        <v>0</v>
      </c>
      <c r="K44" s="41">
        <f>SUMIFS([1]データ貼付!$P:$P,[1]データ貼付!$C:$C,[1]コード表!$A23)</f>
        <v>30</v>
      </c>
      <c r="L44" s="40">
        <f>COUNTIFS([1]データ貼付!$C:$C,[1]コード表!$A23,[1]データ貼付!$I:$I,"&lt;&gt;")</f>
        <v>0</v>
      </c>
      <c r="M44" s="40">
        <f>SUMIFS([1]データ貼付!$Q:$Q,[1]データ貼付!$C:$C,[1]コード表!$A23)</f>
        <v>0</v>
      </c>
      <c r="N44" s="40">
        <f>SUMIFS([1]データ貼付!$V:$V,[1]データ貼付!$C:$C,[1]コード表!$A23)</f>
        <v>0</v>
      </c>
      <c r="O44" s="40">
        <f>SUMIFS([1]データ貼付!$W:$W,[1]データ貼付!$C:$C,[1]コード表!$A23)</f>
        <v>0</v>
      </c>
      <c r="P44" s="40">
        <f>SUMIFS([1]データ貼付!$X:$X,[1]データ貼付!$C:$C,[1]コード表!$A23)</f>
        <v>1</v>
      </c>
      <c r="Q44" s="40">
        <f>SUMIFS([1]データ貼付!$Y:$Y,[1]データ貼付!$C:$C,[1]コード表!$A23)</f>
        <v>5</v>
      </c>
    </row>
    <row r="45" spans="1:17" ht="27" customHeight="1" x14ac:dyDescent="0.15">
      <c r="A45" s="9" t="s">
        <v>28</v>
      </c>
      <c r="B45" s="70">
        <f t="shared" si="3"/>
        <v>1</v>
      </c>
      <c r="C45" s="40">
        <f>COUNTIFS([1]データ貼付!$C:$C,[1]コード表!$A24,[1]データ貼付!$D:$D,1)</f>
        <v>1</v>
      </c>
      <c r="D45" s="40">
        <f>COUNTIFS([1]データ貼付!$C:$C,[1]コード表!$A24,[1]データ貼付!$D:$D,2)</f>
        <v>0</v>
      </c>
      <c r="E45" s="40">
        <f>COUNTIFS([1]データ貼付!$C:$C,[1]コード表!$A24,[1]データ貼付!$D:$D,3)</f>
        <v>0</v>
      </c>
      <c r="F45" s="40">
        <f>COUNTIFS([1]データ貼付!$C:$C,[1]コード表!$A24,[1]データ貼付!$D:$D,4)</f>
        <v>0</v>
      </c>
      <c r="G45" s="40">
        <f>COUNTIFS([1]データ貼付!$C:$C,[1]コード表!$A24,[1]データ貼付!$D:$D,4)</f>
        <v>0</v>
      </c>
      <c r="H45" s="40">
        <f>COUNTIFS([1]データ貼付!$C:$C,[1]コード表!$A24,[1]データ貼付!$D:$D,6)</f>
        <v>0</v>
      </c>
      <c r="I45" s="70">
        <f>SUMIFS([1]データ貼付!$J:$J,[1]データ貼付!$C:$C,[1]コード表!$A24)</f>
        <v>265</v>
      </c>
      <c r="J45" s="40">
        <f>SUMIFS([1]データ貼付!$K:$K,[1]データ貼付!$C:$C,[1]コード表!$A24)</f>
        <v>0</v>
      </c>
      <c r="K45" s="41">
        <f>SUMIFS([1]データ貼付!$P:$P,[1]データ貼付!$C:$C,[1]コード表!$A24)</f>
        <v>0</v>
      </c>
      <c r="L45" s="40">
        <f>COUNTIFS([1]データ貼付!$C:$C,[1]コード表!$A24,[1]データ貼付!$I:$I,"&lt;&gt;")</f>
        <v>1</v>
      </c>
      <c r="M45" s="40">
        <f>SUMIFS([1]データ貼付!$Q:$Q,[1]データ貼付!$C:$C,[1]コード表!$A24)</f>
        <v>1</v>
      </c>
      <c r="N45" s="40">
        <f>SUMIFS([1]データ貼付!$V:$V,[1]データ貼付!$C:$C,[1]コード表!$A24)</f>
        <v>3</v>
      </c>
      <c r="O45" s="40">
        <f>SUMIFS([1]データ貼付!$W:$W,[1]データ貼付!$C:$C,[1]コード表!$A24)</f>
        <v>0</v>
      </c>
      <c r="P45" s="40">
        <f>SUMIFS([1]データ貼付!$X:$X,[1]データ貼付!$C:$C,[1]コード表!$A24)</f>
        <v>0</v>
      </c>
      <c r="Q45" s="40">
        <f>SUMIFS([1]データ貼付!$Y:$Y,[1]データ貼付!$C:$C,[1]コード表!$A24)</f>
        <v>8000</v>
      </c>
    </row>
    <row r="46" spans="1:17" ht="27" customHeight="1" x14ac:dyDescent="0.15">
      <c r="A46" s="9" t="s">
        <v>27</v>
      </c>
      <c r="B46" s="70">
        <f t="shared" si="3"/>
        <v>3</v>
      </c>
      <c r="C46" s="40">
        <f>COUNTIFS([1]データ貼付!$C:$C,[1]コード表!$A25,[1]データ貼付!$D:$D,1)</f>
        <v>2</v>
      </c>
      <c r="D46" s="40">
        <f>COUNTIFS([1]データ貼付!$C:$C,[1]コード表!$A25,[1]データ貼付!$D:$D,2)</f>
        <v>0</v>
      </c>
      <c r="E46" s="40">
        <f>COUNTIFS([1]データ貼付!$C:$C,[1]コード表!$A25,[1]データ貼付!$D:$D,3)</f>
        <v>0</v>
      </c>
      <c r="F46" s="40">
        <f>COUNTIFS([1]データ貼付!$C:$C,[1]コード表!$A25,[1]データ貼付!$D:$D,4)</f>
        <v>0</v>
      </c>
      <c r="G46" s="40">
        <f>COUNTIFS([1]データ貼付!$C:$C,[1]コード表!$A25,[1]データ貼付!$D:$D,4)</f>
        <v>0</v>
      </c>
      <c r="H46" s="40">
        <f>COUNTIFS([1]データ貼付!$C:$C,[1]コード表!$A25,[1]データ貼付!$D:$D,6)</f>
        <v>1</v>
      </c>
      <c r="I46" s="70">
        <f>SUMIFS([1]データ貼付!$J:$J,[1]データ貼付!$C:$C,[1]コード表!$A25)</f>
        <v>557</v>
      </c>
      <c r="J46" s="40">
        <f>SUMIFS([1]データ貼付!$K:$K,[1]データ貼付!$C:$C,[1]コード表!$A25)</f>
        <v>662</v>
      </c>
      <c r="K46" s="41">
        <f>SUMIFS([1]データ貼付!$P:$P,[1]データ貼付!$C:$C,[1]コード表!$A25)</f>
        <v>1</v>
      </c>
      <c r="L46" s="40">
        <f>COUNTIFS([1]データ貼付!$C:$C,[1]コード表!$A25,[1]データ貼付!$I:$I,"&lt;&gt;")</f>
        <v>2</v>
      </c>
      <c r="M46" s="40">
        <f>SUMIFS([1]データ貼付!$Q:$Q,[1]データ貼付!$C:$C,[1]コード表!$A25)</f>
        <v>1</v>
      </c>
      <c r="N46" s="40">
        <f>SUMIFS([1]データ貼付!$V:$V,[1]データ貼付!$C:$C,[1]コード表!$A25)</f>
        <v>9</v>
      </c>
      <c r="O46" s="40">
        <f>SUMIFS([1]データ貼付!$W:$W,[1]データ貼付!$C:$C,[1]コード表!$A25)</f>
        <v>0</v>
      </c>
      <c r="P46" s="40">
        <f>SUMIFS([1]データ貼付!$X:$X,[1]データ貼付!$C:$C,[1]コード表!$A25)</f>
        <v>0</v>
      </c>
      <c r="Q46" s="40">
        <f>SUMIFS([1]データ貼付!$Y:$Y,[1]データ貼付!$C:$C,[1]コード表!$A25)</f>
        <v>0</v>
      </c>
    </row>
    <row r="47" spans="1:17" ht="21.9" customHeight="1" x14ac:dyDescent="0.15">
      <c r="A47" s="7"/>
      <c r="B47" s="42"/>
      <c r="C47" s="43"/>
      <c r="D47" s="43"/>
      <c r="E47" s="43"/>
      <c r="F47" s="43"/>
      <c r="G47" s="43"/>
      <c r="H47" s="43"/>
      <c r="I47" s="42"/>
      <c r="J47" s="43"/>
      <c r="K47" s="44"/>
      <c r="L47" s="43"/>
      <c r="M47" s="43"/>
      <c r="N47" s="43"/>
      <c r="O47" s="43"/>
      <c r="P47" s="43"/>
      <c r="Q47" s="43"/>
    </row>
    <row r="48" spans="1:17" ht="27" customHeight="1" x14ac:dyDescent="0.15">
      <c r="A48" s="7" t="s">
        <v>26</v>
      </c>
      <c r="B48" s="42">
        <f t="shared" si="3"/>
        <v>18</v>
      </c>
      <c r="C48" s="43">
        <f>SUM(C49:C51)</f>
        <v>1</v>
      </c>
      <c r="D48" s="43">
        <f t="shared" ref="D48:Q48" si="9">SUM(D49:D51)</f>
        <v>3</v>
      </c>
      <c r="E48" s="43">
        <f t="shared" si="9"/>
        <v>2</v>
      </c>
      <c r="F48" s="43">
        <f t="shared" si="9"/>
        <v>0</v>
      </c>
      <c r="G48" s="43">
        <f t="shared" si="9"/>
        <v>0</v>
      </c>
      <c r="H48" s="43">
        <f t="shared" si="9"/>
        <v>12</v>
      </c>
      <c r="I48" s="42">
        <f t="shared" si="9"/>
        <v>25</v>
      </c>
      <c r="J48" s="43">
        <f t="shared" si="9"/>
        <v>0</v>
      </c>
      <c r="K48" s="44">
        <f t="shared" si="9"/>
        <v>8</v>
      </c>
      <c r="L48" s="43">
        <f t="shared" si="9"/>
        <v>3</v>
      </c>
      <c r="M48" s="43">
        <f t="shared" si="9"/>
        <v>0</v>
      </c>
      <c r="N48" s="43">
        <f t="shared" si="9"/>
        <v>0</v>
      </c>
      <c r="O48" s="43">
        <f t="shared" si="9"/>
        <v>0</v>
      </c>
      <c r="P48" s="43">
        <f t="shared" si="9"/>
        <v>1</v>
      </c>
      <c r="Q48" s="43">
        <f t="shared" si="9"/>
        <v>38381</v>
      </c>
    </row>
    <row r="49" spans="1:17" ht="27" customHeight="1" x14ac:dyDescent="0.15">
      <c r="A49" s="9" t="s">
        <v>25</v>
      </c>
      <c r="B49" s="70">
        <f t="shared" si="3"/>
        <v>12</v>
      </c>
      <c r="C49" s="40">
        <f>COUNTIFS([1]データ貼付!$C:$C,[1]コード表!$A26,[1]データ貼付!$D:$D,1)</f>
        <v>1</v>
      </c>
      <c r="D49" s="40">
        <f>COUNTIFS([1]データ貼付!$C:$C,[1]コード表!$A26,[1]データ貼付!$D:$D,2)</f>
        <v>3</v>
      </c>
      <c r="E49" s="40">
        <f>COUNTIFS([1]データ貼付!$C:$C,[1]コード表!$A26,[1]データ貼付!$D:$D,3)</f>
        <v>0</v>
      </c>
      <c r="F49" s="40">
        <f>COUNTIFS([1]データ貼付!$C:$C,[1]コード表!$A26,[1]データ貼付!$D:$D,4)</f>
        <v>0</v>
      </c>
      <c r="G49" s="40">
        <f>COUNTIFS([1]データ貼付!$C:$C,[1]コード表!$A26,[1]データ貼付!$D:$D,4)</f>
        <v>0</v>
      </c>
      <c r="H49" s="40">
        <f>COUNTIFS([1]データ貼付!$C:$C,[1]コード表!$A26,[1]データ貼付!$D:$D,6)</f>
        <v>8</v>
      </c>
      <c r="I49" s="69">
        <f>SUMIFS([1]データ貼付!$J:$J,[1]データ貼付!$C:$C,[1]コード表!$A26)</f>
        <v>17</v>
      </c>
      <c r="J49" s="40">
        <f>SUMIFS([1]データ貼付!$K:$K,[1]データ貼付!$C:$C,[1]コード表!$A26)</f>
        <v>0</v>
      </c>
      <c r="K49" s="78">
        <f>SUMIFS([1]データ貼付!$P:$P,[1]データ貼付!$C:$C,[1]コード表!$A26)</f>
        <v>8</v>
      </c>
      <c r="L49" s="40">
        <f>COUNTIFS([1]データ貼付!$C:$C,[1]コード表!$A26,[1]データ貼付!$I:$I,"&lt;&gt;")</f>
        <v>1</v>
      </c>
      <c r="M49" s="40">
        <f>SUMIFS([1]データ貼付!$Q:$Q,[1]データ貼付!$C:$C,[1]コード表!$A26)</f>
        <v>0</v>
      </c>
      <c r="N49" s="40">
        <f>SUMIFS([1]データ貼付!$V:$V,[1]データ貼付!$C:$C,[1]コード表!$A26)</f>
        <v>0</v>
      </c>
      <c r="O49" s="40">
        <f>SUMIFS([1]データ貼付!$W:$W,[1]データ貼付!$C:$C,[1]コード表!$A26)</f>
        <v>0</v>
      </c>
      <c r="P49" s="40">
        <f>SUMIFS([1]データ貼付!$X:$X,[1]データ貼付!$C:$C,[1]コード表!$A26)</f>
        <v>1</v>
      </c>
      <c r="Q49" s="40">
        <f>SUMIFS([1]データ貼付!$Y:$Y,[1]データ貼付!$C:$C,[1]コード表!$A26)</f>
        <v>38025</v>
      </c>
    </row>
    <row r="50" spans="1:17" ht="27" customHeight="1" x14ac:dyDescent="0.15">
      <c r="A50" s="9" t="s">
        <v>24</v>
      </c>
      <c r="B50" s="70">
        <f t="shared" si="3"/>
        <v>3</v>
      </c>
      <c r="C50" s="40">
        <f>COUNTIFS([1]データ貼付!$C:$C,[1]コード表!$A27,[1]データ貼付!$D:$D,1)</f>
        <v>0</v>
      </c>
      <c r="D50" s="40">
        <f>COUNTIFS([1]データ貼付!$C:$C,[1]コード表!$A27,[1]データ貼付!$D:$D,2)</f>
        <v>0</v>
      </c>
      <c r="E50" s="40">
        <f>COUNTIFS([1]データ貼付!$C:$C,[1]コード表!$A27,[1]データ貼付!$D:$D,3)</f>
        <v>0</v>
      </c>
      <c r="F50" s="40">
        <f>COUNTIFS([1]データ貼付!$C:$C,[1]コード表!$A27,[1]データ貼付!$D:$D,4)</f>
        <v>0</v>
      </c>
      <c r="G50" s="40">
        <f>COUNTIFS([1]データ貼付!$C:$C,[1]コード表!$A27,[1]データ貼付!$D:$D,4)</f>
        <v>0</v>
      </c>
      <c r="H50" s="40">
        <f>COUNTIFS([1]データ貼付!$C:$C,[1]コード表!$A27,[1]データ貼付!$D:$D,6)</f>
        <v>3</v>
      </c>
      <c r="I50" s="70">
        <f>SUMIFS([1]データ貼付!$J:$J,[1]データ貼付!$C:$C,[1]コード表!$A27)</f>
        <v>4</v>
      </c>
      <c r="J50" s="40">
        <f>SUMIFS([1]データ貼付!$K:$K,[1]データ貼付!$C:$C,[1]コード表!$A27)</f>
        <v>0</v>
      </c>
      <c r="K50" s="41">
        <f>SUMIFS([1]データ貼付!$P:$P,[1]データ貼付!$C:$C,[1]コード表!$A27)</f>
        <v>0</v>
      </c>
      <c r="L50" s="40">
        <v>1</v>
      </c>
      <c r="M50" s="40">
        <f>SUMIFS([1]データ貼付!$Q:$Q,[1]データ貼付!$C:$C,[1]コード表!$A27)</f>
        <v>0</v>
      </c>
      <c r="N50" s="40">
        <f>SUMIFS([1]データ貼付!$V:$V,[1]データ貼付!$C:$C,[1]コード表!$A27)</f>
        <v>0</v>
      </c>
      <c r="O50" s="40">
        <f>SUMIFS([1]データ貼付!$W:$W,[1]データ貼付!$C:$C,[1]コード表!$A27)</f>
        <v>0</v>
      </c>
      <c r="P50" s="40">
        <f>SUMIFS([1]データ貼付!$X:$X,[1]データ貼付!$C:$C,[1]コード表!$A27)</f>
        <v>0</v>
      </c>
      <c r="Q50" s="40">
        <f>SUMIFS([1]データ貼付!$Y:$Y,[1]データ貼付!$C:$C,[1]コード表!$A27)</f>
        <v>11</v>
      </c>
    </row>
    <row r="51" spans="1:17" ht="27" customHeight="1" x14ac:dyDescent="0.15">
      <c r="A51" s="9" t="s">
        <v>23</v>
      </c>
      <c r="B51" s="70">
        <f t="shared" si="3"/>
        <v>3</v>
      </c>
      <c r="C51" s="40">
        <f>COUNTIFS([1]データ貼付!$C:$C,[1]コード表!$A28,[1]データ貼付!$D:$D,1)</f>
        <v>0</v>
      </c>
      <c r="D51" s="40">
        <f>COUNTIFS([1]データ貼付!$C:$C,[1]コード表!$A28,[1]データ貼付!$D:$D,2)</f>
        <v>0</v>
      </c>
      <c r="E51" s="40">
        <f>COUNTIFS([1]データ貼付!$C:$C,[1]コード表!$A28,[1]データ貼付!$D:$D,3)</f>
        <v>2</v>
      </c>
      <c r="F51" s="40">
        <f>COUNTIFS([1]データ貼付!$C:$C,[1]コード表!$A28,[1]データ貼付!$D:$D,4)</f>
        <v>0</v>
      </c>
      <c r="G51" s="40">
        <f>COUNTIFS([1]データ貼付!$C:$C,[1]コード表!$A28,[1]データ貼付!$D:$D,4)</f>
        <v>0</v>
      </c>
      <c r="H51" s="40">
        <f>COUNTIFS([1]データ貼付!$C:$C,[1]コード表!$A28,[1]データ貼付!$D:$D,6)</f>
        <v>1</v>
      </c>
      <c r="I51" s="70">
        <f>SUMIFS([1]データ貼付!$J:$J,[1]データ貼付!$C:$C,[1]コード表!$A28)</f>
        <v>4</v>
      </c>
      <c r="J51" s="40">
        <f>SUMIFS([1]データ貼付!$K:$K,[1]データ貼付!$C:$C,[1]コード表!$A28)</f>
        <v>0</v>
      </c>
      <c r="K51" s="41">
        <f>SUMIFS([1]データ貼付!$P:$P,[1]データ貼付!$C:$C,[1]コード表!$A28)</f>
        <v>0</v>
      </c>
      <c r="L51" s="40">
        <v>1</v>
      </c>
      <c r="M51" s="40">
        <f>SUMIFS([1]データ貼付!$Q:$Q,[1]データ貼付!$C:$C,[1]コード表!$A28)</f>
        <v>0</v>
      </c>
      <c r="N51" s="40">
        <f>SUMIFS([1]データ貼付!$V:$V,[1]データ貼付!$C:$C,[1]コード表!$A28)</f>
        <v>0</v>
      </c>
      <c r="O51" s="40">
        <f>SUMIFS([1]データ貼付!$W:$W,[1]データ貼付!$C:$C,[1]コード表!$A28)</f>
        <v>0</v>
      </c>
      <c r="P51" s="40">
        <f>SUMIFS([1]データ貼付!$X:$X,[1]データ貼付!$C:$C,[1]コード表!$A28)</f>
        <v>0</v>
      </c>
      <c r="Q51" s="40">
        <f>SUMIFS([1]データ貼付!$Y:$Y,[1]データ貼付!$C:$C,[1]コード表!$A28)</f>
        <v>345</v>
      </c>
    </row>
    <row r="52" spans="1:17" ht="21.9" customHeight="1" x14ac:dyDescent="0.15">
      <c r="A52" s="45"/>
      <c r="B52" s="20"/>
      <c r="C52" s="20"/>
      <c r="D52" s="20"/>
      <c r="E52" s="20"/>
      <c r="F52" s="20"/>
      <c r="G52" s="20"/>
      <c r="H52" s="20"/>
      <c r="I52" s="33"/>
      <c r="J52" s="20"/>
      <c r="K52" s="32"/>
      <c r="L52" s="20"/>
      <c r="M52" s="20"/>
      <c r="N52" s="20"/>
      <c r="O52" s="20"/>
      <c r="P52" s="20"/>
      <c r="Q52" s="20"/>
    </row>
    <row r="53" spans="1:17" ht="83.25" customHeight="1" x14ac:dyDescent="0.1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</row>
  </sheetData>
  <mergeCells count="17">
    <mergeCell ref="A53:Q53"/>
    <mergeCell ref="E5:E6"/>
    <mergeCell ref="F5:F6"/>
    <mergeCell ref="A4:A5"/>
    <mergeCell ref="B5:B6"/>
    <mergeCell ref="C5:C6"/>
    <mergeCell ref="D5:D6"/>
    <mergeCell ref="B3:H4"/>
    <mergeCell ref="I3:K4"/>
    <mergeCell ref="O3:P4"/>
    <mergeCell ref="A1:Q1"/>
    <mergeCell ref="Q3:Q4"/>
    <mergeCell ref="K5:K6"/>
    <mergeCell ref="O5:O6"/>
    <mergeCell ref="P5:P6"/>
    <mergeCell ref="Q5:Q6"/>
    <mergeCell ref="A2:Q2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&amp;L&amp;22災害、事故</oddHeader>
    <evenHeader>&amp;R&amp;22災害、事故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showGridLines="0" showOutlineSymbols="0" zoomScale="70" zoomScaleNormal="70" zoomScaleSheetLayoutView="55" workbookViewId="0">
      <selection activeCell="P12" sqref="P12"/>
    </sheetView>
  </sheetViews>
  <sheetFormatPr defaultColWidth="11.33203125" defaultRowHeight="17.25" customHeight="1" x14ac:dyDescent="0.2"/>
  <cols>
    <col min="1" max="1" width="23.9140625" style="27" customWidth="1"/>
    <col min="2" max="2" width="11.6640625" style="27" customWidth="1"/>
    <col min="3" max="13" width="7" style="27" customWidth="1"/>
    <col min="14" max="14" width="6.58203125" style="27" customWidth="1"/>
    <col min="15" max="16384" width="11.33203125" style="27"/>
  </cols>
  <sheetData>
    <row r="1" spans="1:14" ht="25.5" customHeight="1" x14ac:dyDescent="0.2">
      <c r="A1" s="145" t="s">
        <v>164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45" customHeight="1" x14ac:dyDescent="0.25">
      <c r="A2" s="136" t="s">
        <v>162</v>
      </c>
      <c r="B2" s="153"/>
      <c r="C2" s="153"/>
      <c r="D2" s="153"/>
      <c r="E2" s="153"/>
      <c r="F2" s="153"/>
      <c r="G2" s="153"/>
      <c r="H2" s="153"/>
      <c r="I2" s="153"/>
      <c r="J2" s="153"/>
      <c r="K2" s="29"/>
      <c r="L2" s="154" t="s">
        <v>117</v>
      </c>
      <c r="M2" s="155"/>
      <c r="N2" s="155"/>
    </row>
    <row r="3" spans="1:14" ht="40.5" customHeight="1" x14ac:dyDescent="0.2">
      <c r="A3" s="150" t="s">
        <v>116</v>
      </c>
      <c r="B3" s="146" t="s">
        <v>115</v>
      </c>
      <c r="C3" s="146" t="s">
        <v>149</v>
      </c>
      <c r="D3" s="146" t="s">
        <v>150</v>
      </c>
      <c r="E3" s="146" t="s">
        <v>151</v>
      </c>
      <c r="F3" s="146" t="s">
        <v>152</v>
      </c>
      <c r="G3" s="146" t="s">
        <v>153</v>
      </c>
      <c r="H3" s="146" t="s">
        <v>154</v>
      </c>
      <c r="I3" s="146" t="s">
        <v>155</v>
      </c>
      <c r="J3" s="146" t="s">
        <v>156</v>
      </c>
      <c r="K3" s="146" t="s">
        <v>157</v>
      </c>
      <c r="L3" s="146" t="s">
        <v>114</v>
      </c>
      <c r="M3" s="146" t="s">
        <v>113</v>
      </c>
      <c r="N3" s="148" t="s">
        <v>112</v>
      </c>
    </row>
    <row r="4" spans="1:14" ht="40.5" customHeight="1" x14ac:dyDescent="0.2">
      <c r="A4" s="151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9"/>
    </row>
    <row r="5" spans="1:14" ht="27.9" customHeight="1" x14ac:dyDescent="0.2">
      <c r="A5" s="48"/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38.1" customHeight="1" x14ac:dyDescent="0.2">
      <c r="A6" s="51" t="s">
        <v>111</v>
      </c>
      <c r="B6" s="68">
        <f>SUM(B8:B36)</f>
        <v>421</v>
      </c>
      <c r="C6" s="53">
        <f t="shared" ref="C6:N6" si="0">SUM(C8:C36)</f>
        <v>82</v>
      </c>
      <c r="D6" s="53">
        <f t="shared" si="0"/>
        <v>46</v>
      </c>
      <c r="E6" s="53">
        <f t="shared" si="0"/>
        <v>37</v>
      </c>
      <c r="F6" s="53">
        <f t="shared" si="0"/>
        <v>19</v>
      </c>
      <c r="G6" s="53">
        <f t="shared" si="0"/>
        <v>42</v>
      </c>
      <c r="H6" s="53">
        <f t="shared" si="0"/>
        <v>20</v>
      </c>
      <c r="I6" s="53">
        <f t="shared" si="0"/>
        <v>23</v>
      </c>
      <c r="J6" s="53">
        <f t="shared" si="0"/>
        <v>42</v>
      </c>
      <c r="K6" s="53">
        <f t="shared" si="0"/>
        <v>21</v>
      </c>
      <c r="L6" s="53">
        <f t="shared" si="0"/>
        <v>19</v>
      </c>
      <c r="M6" s="53">
        <f t="shared" si="0"/>
        <v>21</v>
      </c>
      <c r="N6" s="53">
        <f t="shared" si="0"/>
        <v>49</v>
      </c>
    </row>
    <row r="7" spans="1:14" ht="27.9" customHeight="1" x14ac:dyDescent="0.2">
      <c r="A7" s="51"/>
      <c r="B7" s="6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38.1" customHeight="1" x14ac:dyDescent="0.2">
      <c r="A8" s="51" t="s">
        <v>109</v>
      </c>
      <c r="B8" s="68">
        <f>SUM('[1]データ抽出（原因）'!E2:E4)</f>
        <v>48</v>
      </c>
      <c r="C8" s="53">
        <f>SUM('[1]データ抽出（原因）'!F2:F4)</f>
        <v>11</v>
      </c>
      <c r="D8" s="53">
        <f>SUM('[1]データ抽出（原因）'!G2:G4)</f>
        <v>6</v>
      </c>
      <c r="E8" s="53">
        <f>SUM('[1]データ抽出（原因）'!H2:H4)</f>
        <v>10</v>
      </c>
      <c r="F8" s="53">
        <f>SUM('[1]データ抽出（原因）'!I2:I4)</f>
        <v>0</v>
      </c>
      <c r="G8" s="53">
        <f>SUM('[1]データ抽出（原因）'!J2:J4)</f>
        <v>6</v>
      </c>
      <c r="H8" s="53">
        <f>SUM('[1]データ抽出（原因）'!K2:K4)</f>
        <v>2</v>
      </c>
      <c r="I8" s="53">
        <f>SUM('[1]データ抽出（原因）'!L2:L4)</f>
        <v>1</v>
      </c>
      <c r="J8" s="53">
        <f>SUM('[1]データ抽出（原因）'!M2:M4)</f>
        <v>3</v>
      </c>
      <c r="K8" s="53">
        <f>SUM('[1]データ抽出（原因）'!N2:N4)</f>
        <v>2</v>
      </c>
      <c r="L8" s="53">
        <f>SUM('[1]データ抽出（原因）'!O2:O4)</f>
        <v>1</v>
      </c>
      <c r="M8" s="53">
        <f>SUM('[1]データ抽出（原因）'!P2:P4)</f>
        <v>2</v>
      </c>
      <c r="N8" s="53">
        <f>SUM('[1]データ抽出（原因）'!Q2:Q4)</f>
        <v>4</v>
      </c>
    </row>
    <row r="9" spans="1:14" ht="38.1" customHeight="1" x14ac:dyDescent="0.2">
      <c r="A9" s="51" t="s">
        <v>107</v>
      </c>
      <c r="B9" s="68">
        <f>SUM('[1]データ抽出（原因）'!E5:E6)</f>
        <v>57</v>
      </c>
      <c r="C9" s="53">
        <f>SUM('[1]データ抽出（原因）'!F5:F6)</f>
        <v>21</v>
      </c>
      <c r="D9" s="53">
        <f>SUM('[1]データ抽出（原因）'!G5:G6)</f>
        <v>11</v>
      </c>
      <c r="E9" s="53">
        <f>SUM('[1]データ抽出（原因）'!H5:H6)</f>
        <v>4</v>
      </c>
      <c r="F9" s="53">
        <f>SUM('[1]データ抽出（原因）'!I5:I6)</f>
        <v>1</v>
      </c>
      <c r="G9" s="53">
        <f>SUM('[1]データ抽出（原因）'!J5:J6)</f>
        <v>6</v>
      </c>
      <c r="H9" s="53">
        <f>SUM('[1]データ抽出（原因）'!K5:K6)</f>
        <v>1</v>
      </c>
      <c r="I9" s="53">
        <f>SUM('[1]データ抽出（原因）'!L5:L6)</f>
        <v>0</v>
      </c>
      <c r="J9" s="53">
        <f>SUM('[1]データ抽出（原因）'!M5:M6)</f>
        <v>8</v>
      </c>
      <c r="K9" s="53">
        <f>SUM('[1]データ抽出（原因）'!N5:N6)</f>
        <v>1</v>
      </c>
      <c r="L9" s="53">
        <f>SUM('[1]データ抽出（原因）'!O5:O6)</f>
        <v>1</v>
      </c>
      <c r="M9" s="53">
        <f>SUM('[1]データ抽出（原因）'!P5:P6)</f>
        <v>1</v>
      </c>
      <c r="N9" s="53">
        <f>SUM('[1]データ抽出（原因）'!Q5:Q6)</f>
        <v>2</v>
      </c>
    </row>
    <row r="10" spans="1:14" ht="38.1" customHeight="1" x14ac:dyDescent="0.2">
      <c r="A10" s="51" t="s">
        <v>110</v>
      </c>
      <c r="B10" s="68">
        <f>SUM('[1]データ抽出（原因）'!E7:E23)</f>
        <v>25</v>
      </c>
      <c r="C10" s="53">
        <f>SUM('[1]データ抽出（原因）'!F7:F23)</f>
        <v>1</v>
      </c>
      <c r="D10" s="53">
        <f>SUM('[1]データ抽出（原因）'!G7:G23)</f>
        <v>3</v>
      </c>
      <c r="E10" s="53">
        <f>SUM('[1]データ抽出（原因）'!H7:H23)</f>
        <v>4</v>
      </c>
      <c r="F10" s="53">
        <f>SUM('[1]データ抽出（原因）'!I7:I23)</f>
        <v>2</v>
      </c>
      <c r="G10" s="53">
        <f>SUM('[1]データ抽出（原因）'!J7:J23)</f>
        <v>4</v>
      </c>
      <c r="H10" s="53">
        <f>SUM('[1]データ抽出（原因）'!K7:K23)</f>
        <v>4</v>
      </c>
      <c r="I10" s="53">
        <f>SUM('[1]データ抽出（原因）'!L7:L23)</f>
        <v>0</v>
      </c>
      <c r="J10" s="53">
        <f>SUM('[1]データ抽出（原因）'!M7:M23)</f>
        <v>2</v>
      </c>
      <c r="K10" s="53">
        <f>SUM('[1]データ抽出（原因）'!N7:N23)</f>
        <v>2</v>
      </c>
      <c r="L10" s="53">
        <f>SUM('[1]データ抽出（原因）'!O7:O23)</f>
        <v>1</v>
      </c>
      <c r="M10" s="53">
        <f>SUM('[1]データ抽出（原因）'!P7:P23)</f>
        <v>0</v>
      </c>
      <c r="N10" s="53">
        <f>SUM('[1]データ抽出（原因）'!Q7:Q23)</f>
        <v>2</v>
      </c>
    </row>
    <row r="11" spans="1:14" ht="38.1" customHeight="1" x14ac:dyDescent="0.2">
      <c r="A11" s="51" t="s">
        <v>108</v>
      </c>
      <c r="B11" s="68">
        <f>SUM('[1]データ抽出（原因）'!E24)</f>
        <v>15</v>
      </c>
      <c r="C11" s="53">
        <f>SUM('[1]データ抽出（原因）'!F24)</f>
        <v>1</v>
      </c>
      <c r="D11" s="53">
        <f>SUM('[1]データ抽出（原因）'!G24)</f>
        <v>0</v>
      </c>
      <c r="E11" s="53">
        <f>SUM('[1]データ抽出（原因）'!H24)</f>
        <v>0</v>
      </c>
      <c r="F11" s="53">
        <f>SUM('[1]データ抽出（原因）'!I24)</f>
        <v>1</v>
      </c>
      <c r="G11" s="53">
        <f>SUM('[1]データ抽出（原因）'!J24)</f>
        <v>0</v>
      </c>
      <c r="H11" s="53">
        <f>SUM('[1]データ抽出（原因）'!K24)</f>
        <v>1</v>
      </c>
      <c r="I11" s="53">
        <f>SUM('[1]データ抽出（原因）'!L24)</f>
        <v>2</v>
      </c>
      <c r="J11" s="53">
        <f>SUM('[1]データ抽出（原因）'!M24)</f>
        <v>0</v>
      </c>
      <c r="K11" s="53">
        <f>SUM('[1]データ抽出（原因）'!N24)</f>
        <v>3</v>
      </c>
      <c r="L11" s="53">
        <f>SUM('[1]データ抽出（原因）'!O24)</f>
        <v>1</v>
      </c>
      <c r="M11" s="53">
        <f>SUM('[1]データ抽出（原因）'!P24)</f>
        <v>2</v>
      </c>
      <c r="N11" s="53">
        <f>SUM('[1]データ抽出（原因）'!Q24)</f>
        <v>4</v>
      </c>
    </row>
    <row r="12" spans="1:14" ht="38.1" customHeight="1" x14ac:dyDescent="0.2">
      <c r="A12" s="51" t="s">
        <v>100</v>
      </c>
      <c r="B12" s="68">
        <f>SUM('[1]データ抽出（原因）'!E25:E42)</f>
        <v>19</v>
      </c>
      <c r="C12" s="53">
        <f>SUM('[1]データ抽出（原因）'!F25:F42)</f>
        <v>0</v>
      </c>
      <c r="D12" s="53">
        <f>SUM('[1]データ抽出（原因）'!G25:G42)</f>
        <v>2</v>
      </c>
      <c r="E12" s="53">
        <f>SUM('[1]データ抽出（原因）'!H25:H42)</f>
        <v>0</v>
      </c>
      <c r="F12" s="53">
        <f>SUM('[1]データ抽出（原因）'!I25:I42)</f>
        <v>1</v>
      </c>
      <c r="G12" s="53">
        <f>SUM('[1]データ抽出（原因）'!J25:J42)</f>
        <v>4</v>
      </c>
      <c r="H12" s="53">
        <f>SUM('[1]データ抽出（原因）'!K25:K42)</f>
        <v>0</v>
      </c>
      <c r="I12" s="53">
        <f>SUM('[1]データ抽出（原因）'!L25:L42)</f>
        <v>5</v>
      </c>
      <c r="J12" s="53">
        <f>SUM('[1]データ抽出（原因）'!M25:M42)</f>
        <v>2</v>
      </c>
      <c r="K12" s="53">
        <f>SUM('[1]データ抽出（原因）'!N25:N42)</f>
        <v>1</v>
      </c>
      <c r="L12" s="53">
        <f>SUM('[1]データ抽出（原因）'!O25:O42)</f>
        <v>1</v>
      </c>
      <c r="M12" s="53">
        <f>SUM('[1]データ抽出（原因）'!P25:P42)</f>
        <v>1</v>
      </c>
      <c r="N12" s="53">
        <f>SUM('[1]データ抽出（原因）'!Q25:Q42)</f>
        <v>2</v>
      </c>
    </row>
    <row r="13" spans="1:14" ht="38.1" customHeight="1" x14ac:dyDescent="0.2">
      <c r="A13" s="51" t="s">
        <v>101</v>
      </c>
      <c r="B13" s="68">
        <f>SUM('[1]データ抽出（原因）'!E43:E113)</f>
        <v>14</v>
      </c>
      <c r="C13" s="53">
        <f>SUM('[1]データ抽出（原因）'!F43:F113)</f>
        <v>1</v>
      </c>
      <c r="D13" s="53">
        <f>SUM('[1]データ抽出（原因）'!G43:G113)</f>
        <v>0</v>
      </c>
      <c r="E13" s="53">
        <f>SUM('[1]データ抽出（原因）'!H43:H113)</f>
        <v>0</v>
      </c>
      <c r="F13" s="53">
        <f>SUM('[1]データ抽出（原因）'!I43:I113)</f>
        <v>1</v>
      </c>
      <c r="G13" s="53">
        <f>SUM('[1]データ抽出（原因）'!J43:J113)</f>
        <v>3</v>
      </c>
      <c r="H13" s="53">
        <f>SUM('[1]データ抽出（原因）'!K43:K113)</f>
        <v>2</v>
      </c>
      <c r="I13" s="53">
        <f>SUM('[1]データ抽出（原因）'!L43:L113)</f>
        <v>0</v>
      </c>
      <c r="J13" s="53">
        <f>SUM('[1]データ抽出（原因）'!M43:M113)</f>
        <v>1</v>
      </c>
      <c r="K13" s="53">
        <f>SUM('[1]データ抽出（原因）'!N43:N113)</f>
        <v>0</v>
      </c>
      <c r="L13" s="53">
        <f>SUM('[1]データ抽出（原因）'!O43:O113)</f>
        <v>3</v>
      </c>
      <c r="M13" s="53">
        <f>SUM('[1]データ抽出（原因）'!P43:P113)</f>
        <v>1</v>
      </c>
      <c r="N13" s="53">
        <f>SUM('[1]データ抽出（原因）'!Q43:Q113)</f>
        <v>2</v>
      </c>
    </row>
    <row r="14" spans="1:14" ht="38.1" customHeight="1" x14ac:dyDescent="0.2">
      <c r="A14" s="51" t="s">
        <v>105</v>
      </c>
      <c r="B14" s="68">
        <f>SUM('[1]データ抽出（原因）'!E114:E131)</f>
        <v>4</v>
      </c>
      <c r="C14" s="53">
        <f>SUM('[1]データ抽出（原因）'!F114:F131)</f>
        <v>0</v>
      </c>
      <c r="D14" s="53">
        <f>SUM('[1]データ抽出（原因）'!G114:G131)</f>
        <v>0</v>
      </c>
      <c r="E14" s="53">
        <f>SUM('[1]データ抽出（原因）'!H114:H131)</f>
        <v>0</v>
      </c>
      <c r="F14" s="53">
        <f>SUM('[1]データ抽出（原因）'!I114:I131)</f>
        <v>1</v>
      </c>
      <c r="G14" s="53">
        <f>SUM('[1]データ抽出（原因）'!J114:J131)</f>
        <v>0</v>
      </c>
      <c r="H14" s="53">
        <f>SUM('[1]データ抽出（原因）'!K114:K131)</f>
        <v>0</v>
      </c>
      <c r="I14" s="53">
        <f>SUM('[1]データ抽出（原因）'!L114:L131)</f>
        <v>0</v>
      </c>
      <c r="J14" s="53">
        <f>SUM('[1]データ抽出（原因）'!M114:M131)</f>
        <v>0</v>
      </c>
      <c r="K14" s="53">
        <f>SUM('[1]データ抽出（原因）'!N114:N131)</f>
        <v>0</v>
      </c>
      <c r="L14" s="53">
        <f>SUM('[1]データ抽出（原因）'!O114:O131)</f>
        <v>0</v>
      </c>
      <c r="M14" s="53">
        <f>SUM('[1]データ抽出（原因）'!P114:P131)</f>
        <v>1</v>
      </c>
      <c r="N14" s="53">
        <f>SUM('[1]データ抽出（原因）'!Q114:Q131)</f>
        <v>2</v>
      </c>
    </row>
    <row r="15" spans="1:14" ht="38.1" customHeight="1" x14ac:dyDescent="0.2">
      <c r="A15" s="51" t="s">
        <v>103</v>
      </c>
      <c r="B15" s="68">
        <f>SUM('[1]データ抽出（原因）'!E132:E133)</f>
        <v>10</v>
      </c>
      <c r="C15" s="53">
        <f>SUM('[1]データ抽出（原因）'!F132:F133)</f>
        <v>1</v>
      </c>
      <c r="D15" s="53">
        <f>SUM('[1]データ抽出（原因）'!G132:G133)</f>
        <v>3</v>
      </c>
      <c r="E15" s="53">
        <f>SUM('[1]データ抽出（原因）'!H132:H133)</f>
        <v>1</v>
      </c>
      <c r="F15" s="53">
        <f>SUM('[1]データ抽出（原因）'!I132:I133)</f>
        <v>0</v>
      </c>
      <c r="G15" s="53">
        <f>SUM('[1]データ抽出（原因）'!J132:J133)</f>
        <v>0</v>
      </c>
      <c r="H15" s="53">
        <f>SUM('[1]データ抽出（原因）'!K132:K133)</f>
        <v>0</v>
      </c>
      <c r="I15" s="53">
        <f>SUM('[1]データ抽出（原因）'!L132:L133)</f>
        <v>0</v>
      </c>
      <c r="J15" s="53">
        <f>SUM('[1]データ抽出（原因）'!M132:M133)</f>
        <v>1</v>
      </c>
      <c r="K15" s="53">
        <f>SUM('[1]データ抽出（原因）'!N132:N133)</f>
        <v>1</v>
      </c>
      <c r="L15" s="53">
        <f>SUM('[1]データ抽出（原因）'!O132:O133)</f>
        <v>0</v>
      </c>
      <c r="M15" s="53">
        <f>SUM('[1]データ抽出（原因）'!P132:P133)</f>
        <v>1</v>
      </c>
      <c r="N15" s="53">
        <f>SUM('[1]データ抽出（原因）'!Q132:Q133)</f>
        <v>2</v>
      </c>
    </row>
    <row r="16" spans="1:14" ht="38.1" customHeight="1" x14ac:dyDescent="0.2">
      <c r="A16" s="51" t="s">
        <v>102</v>
      </c>
      <c r="B16" s="68">
        <f>SUM('[1]データ抽出（原因）'!E134:E142)</f>
        <v>8</v>
      </c>
      <c r="C16" s="53">
        <f>SUM('[1]データ抽出（原因）'!F134:F142)</f>
        <v>3</v>
      </c>
      <c r="D16" s="53">
        <f>SUM('[1]データ抽出（原因）'!G134:G142)</f>
        <v>0</v>
      </c>
      <c r="E16" s="53">
        <f>SUM('[1]データ抽出（原因）'!H134:H142)</f>
        <v>1</v>
      </c>
      <c r="F16" s="53">
        <f>SUM('[1]データ抽出（原因）'!I134:I142)</f>
        <v>0</v>
      </c>
      <c r="G16" s="53">
        <f>SUM('[1]データ抽出（原因）'!J134:J142)</f>
        <v>1</v>
      </c>
      <c r="H16" s="53">
        <f>SUM('[1]データ抽出（原因）'!K134:K142)</f>
        <v>0</v>
      </c>
      <c r="I16" s="53">
        <f>SUM('[1]データ抽出（原因）'!L134:L142)</f>
        <v>0</v>
      </c>
      <c r="J16" s="53">
        <f>SUM('[1]データ抽出（原因）'!M134:M142)</f>
        <v>0</v>
      </c>
      <c r="K16" s="53">
        <f>SUM('[1]データ抽出（原因）'!N134:N142)</f>
        <v>0</v>
      </c>
      <c r="L16" s="53">
        <f>SUM('[1]データ抽出（原因）'!O134:O142)</f>
        <v>0</v>
      </c>
      <c r="M16" s="53">
        <f>SUM('[1]データ抽出（原因）'!P134:P142)</f>
        <v>0</v>
      </c>
      <c r="N16" s="53">
        <f>SUM('[1]データ抽出（原因）'!Q134:Q142)</f>
        <v>3</v>
      </c>
    </row>
    <row r="17" spans="1:14" ht="38.1" customHeight="1" x14ac:dyDescent="0.2">
      <c r="A17" s="51" t="s">
        <v>95</v>
      </c>
      <c r="B17" s="68">
        <f>SUM('[1]データ抽出（原因）'!E143:E241)</f>
        <v>10</v>
      </c>
      <c r="C17" s="53">
        <f>SUM('[1]データ抽出（原因）'!F143:F241)</f>
        <v>1</v>
      </c>
      <c r="D17" s="53">
        <f>SUM('[1]データ抽出（原因）'!G143:G241)</f>
        <v>1</v>
      </c>
      <c r="E17" s="53">
        <f>SUM('[1]データ抽出（原因）'!H143:H241)</f>
        <v>3</v>
      </c>
      <c r="F17" s="53">
        <f>SUM('[1]データ抽出（原因）'!I143:I241)</f>
        <v>2</v>
      </c>
      <c r="G17" s="53">
        <f>SUM('[1]データ抽出（原因）'!J143:J241)</f>
        <v>0</v>
      </c>
      <c r="H17" s="53">
        <f>SUM('[1]データ抽出（原因）'!K143:K241)</f>
        <v>0</v>
      </c>
      <c r="I17" s="53">
        <f>SUM('[1]データ抽出（原因）'!L143:L241)</f>
        <v>1</v>
      </c>
      <c r="J17" s="53">
        <f>SUM('[1]データ抽出（原因）'!M143:M241)</f>
        <v>0</v>
      </c>
      <c r="K17" s="53">
        <f>SUM('[1]データ抽出（原因）'!N143:N241)</f>
        <v>0</v>
      </c>
      <c r="L17" s="53">
        <f>SUM('[1]データ抽出（原因）'!O143:O241)</f>
        <v>1</v>
      </c>
      <c r="M17" s="53">
        <f>SUM('[1]データ抽出（原因）'!P143:P241)</f>
        <v>1</v>
      </c>
      <c r="N17" s="53">
        <f>SUM('[1]データ抽出（原因）'!Q143:Q241)</f>
        <v>0</v>
      </c>
    </row>
    <row r="18" spans="1:14" ht="38.1" customHeight="1" x14ac:dyDescent="0.2">
      <c r="A18" s="51" t="s">
        <v>106</v>
      </c>
      <c r="B18" s="68">
        <f>SUM('[1]データ抽出（原因）'!E242)</f>
        <v>8</v>
      </c>
      <c r="C18" s="53">
        <f>SUM('[1]データ抽出（原因）'!F242)</f>
        <v>1</v>
      </c>
      <c r="D18" s="53">
        <f>SUM('[1]データ抽出（原因）'!G242)</f>
        <v>2</v>
      </c>
      <c r="E18" s="53">
        <f>SUM('[1]データ抽出（原因）'!H242)</f>
        <v>0</v>
      </c>
      <c r="F18" s="53">
        <f>SUM('[1]データ抽出（原因）'!I242)</f>
        <v>0</v>
      </c>
      <c r="G18" s="53">
        <f>SUM('[1]データ抽出（原因）'!J242)</f>
        <v>0</v>
      </c>
      <c r="H18" s="53">
        <f>SUM('[1]データ抽出（原因）'!K242)</f>
        <v>0</v>
      </c>
      <c r="I18" s="53">
        <f>SUM('[1]データ抽出（原因）'!L242)</f>
        <v>2</v>
      </c>
      <c r="J18" s="53">
        <f>SUM('[1]データ抽出（原因）'!M242)</f>
        <v>2</v>
      </c>
      <c r="K18" s="53">
        <f>SUM('[1]データ抽出（原因）'!N242)</f>
        <v>0</v>
      </c>
      <c r="L18" s="53">
        <f>SUM('[1]データ抽出（原因）'!O242)</f>
        <v>0</v>
      </c>
      <c r="M18" s="53">
        <f>SUM('[1]データ抽出（原因）'!P242)</f>
        <v>1</v>
      </c>
      <c r="N18" s="53">
        <f>SUM('[1]データ抽出（原因）'!Q242)</f>
        <v>0</v>
      </c>
    </row>
    <row r="19" spans="1:14" ht="38.1" customHeight="1" x14ac:dyDescent="0.2">
      <c r="A19" s="51" t="s">
        <v>90</v>
      </c>
      <c r="B19" s="68">
        <f>SUM('[1]データ抽出（原因）'!E243:E341)</f>
        <v>2</v>
      </c>
      <c r="C19" s="53">
        <f>SUM('[1]データ抽出（原因）'!F243:F341)</f>
        <v>0</v>
      </c>
      <c r="D19" s="53">
        <f>SUM('[1]データ抽出（原因）'!G243:G341)</f>
        <v>0</v>
      </c>
      <c r="E19" s="53">
        <f>SUM('[1]データ抽出（原因）'!H243:H341)</f>
        <v>0</v>
      </c>
      <c r="F19" s="53">
        <f>SUM('[1]データ抽出（原因）'!I243:I341)</f>
        <v>0</v>
      </c>
      <c r="G19" s="53">
        <f>SUM('[1]データ抽出（原因）'!J243:J341)</f>
        <v>0</v>
      </c>
      <c r="H19" s="53">
        <f>SUM('[1]データ抽出（原因）'!K243:K341)</f>
        <v>1</v>
      </c>
      <c r="I19" s="53">
        <f>SUM('[1]データ抽出（原因）'!L243:L341)</f>
        <v>0</v>
      </c>
      <c r="J19" s="53">
        <f>SUM('[1]データ抽出（原因）'!M243:M341)</f>
        <v>1</v>
      </c>
      <c r="K19" s="53">
        <f>SUM('[1]データ抽出（原因）'!N243:N341)</f>
        <v>0</v>
      </c>
      <c r="L19" s="53">
        <f>SUM('[1]データ抽出（原因）'!O243:O341)</f>
        <v>0</v>
      </c>
      <c r="M19" s="53">
        <f>SUM('[1]データ抽出（原因）'!P243:P341)</f>
        <v>0</v>
      </c>
      <c r="N19" s="53">
        <f>SUM('[1]データ抽出（原因）'!Q243:Q341)</f>
        <v>0</v>
      </c>
    </row>
    <row r="20" spans="1:14" ht="38.1" customHeight="1" x14ac:dyDescent="0.2">
      <c r="A20" s="51" t="s">
        <v>94</v>
      </c>
      <c r="B20" s="68">
        <f>SUM('[1]データ抽出（原因）'!E342:E346)</f>
        <v>2</v>
      </c>
      <c r="C20" s="53">
        <f>SUM('[1]データ抽出（原因）'!F342:F346)</f>
        <v>0</v>
      </c>
      <c r="D20" s="53">
        <f>SUM('[1]データ抽出（原因）'!G342:G346)</f>
        <v>0</v>
      </c>
      <c r="E20" s="53">
        <f>SUM('[1]データ抽出（原因）'!H342:H346)</f>
        <v>0</v>
      </c>
      <c r="F20" s="53">
        <f>SUM('[1]データ抽出（原因）'!I342:I346)</f>
        <v>0</v>
      </c>
      <c r="G20" s="53">
        <f>SUM('[1]データ抽出（原因）'!J342:J346)</f>
        <v>1</v>
      </c>
      <c r="H20" s="53">
        <f>SUM('[1]データ抽出（原因）'!K342:K346)</f>
        <v>0</v>
      </c>
      <c r="I20" s="53">
        <f>SUM('[1]データ抽出（原因）'!L342:L346)</f>
        <v>1</v>
      </c>
      <c r="J20" s="53">
        <f>SUM('[1]データ抽出（原因）'!M342:M346)</f>
        <v>0</v>
      </c>
      <c r="K20" s="53">
        <f>SUM('[1]データ抽出（原因）'!N342:N346)</f>
        <v>0</v>
      </c>
      <c r="L20" s="53">
        <f>SUM('[1]データ抽出（原因）'!O342:O346)</f>
        <v>0</v>
      </c>
      <c r="M20" s="53">
        <f>SUM('[1]データ抽出（原因）'!P342:P346)</f>
        <v>0</v>
      </c>
      <c r="N20" s="53">
        <f>SUM('[1]データ抽出（原因）'!Q342:Q346)</f>
        <v>0</v>
      </c>
    </row>
    <row r="21" spans="1:14" ht="38.1" customHeight="1" x14ac:dyDescent="0.2">
      <c r="A21" s="51" t="s">
        <v>91</v>
      </c>
      <c r="B21" s="68">
        <f>SUM('[1]データ抽出（原因）'!E347:E352)</f>
        <v>7</v>
      </c>
      <c r="C21" s="53">
        <f>SUM('[1]データ抽出（原因）'!F347:F352)</f>
        <v>0</v>
      </c>
      <c r="D21" s="53">
        <f>SUM('[1]データ抽出（原因）'!G347:G352)</f>
        <v>0</v>
      </c>
      <c r="E21" s="53">
        <f>SUM('[1]データ抽出（原因）'!H347:H352)</f>
        <v>0</v>
      </c>
      <c r="F21" s="53">
        <f>SUM('[1]データ抽出（原因）'!I347:I352)</f>
        <v>1</v>
      </c>
      <c r="G21" s="53">
        <f>SUM('[1]データ抽出（原因）'!J347:J352)</f>
        <v>0</v>
      </c>
      <c r="H21" s="53">
        <f>SUM('[1]データ抽出（原因）'!K347:K352)</f>
        <v>2</v>
      </c>
      <c r="I21" s="53">
        <f>SUM('[1]データ抽出（原因）'!L347:L352)</f>
        <v>1</v>
      </c>
      <c r="J21" s="53">
        <f>SUM('[1]データ抽出（原因）'!M347:M352)</f>
        <v>1</v>
      </c>
      <c r="K21" s="53">
        <f>SUM('[1]データ抽出（原因）'!N347:N352)</f>
        <v>1</v>
      </c>
      <c r="L21" s="53">
        <f>SUM('[1]データ抽出（原因）'!O347:O352)</f>
        <v>1</v>
      </c>
      <c r="M21" s="53">
        <f>SUM('[1]データ抽出（原因）'!P347:P352)</f>
        <v>0</v>
      </c>
      <c r="N21" s="53">
        <f>SUM('[1]データ抽出（原因）'!Q347:Q352)</f>
        <v>0</v>
      </c>
    </row>
    <row r="22" spans="1:14" ht="38.1" customHeight="1" x14ac:dyDescent="0.2">
      <c r="A22" s="51" t="s">
        <v>99</v>
      </c>
      <c r="B22" s="68">
        <f>SUM('[1]データ抽出（原因）'!E353)</f>
        <v>12</v>
      </c>
      <c r="C22" s="53">
        <f>SUM('[1]データ抽出（原因）'!F353)</f>
        <v>5</v>
      </c>
      <c r="D22" s="53">
        <f>SUM('[1]データ抽出（原因）'!G353)</f>
        <v>0</v>
      </c>
      <c r="E22" s="53">
        <f>SUM('[1]データ抽出（原因）'!H353)</f>
        <v>1</v>
      </c>
      <c r="F22" s="53">
        <f>SUM('[1]データ抽出（原因）'!I353)</f>
        <v>0</v>
      </c>
      <c r="G22" s="53">
        <f>SUM('[1]データ抽出（原因）'!J353)</f>
        <v>1</v>
      </c>
      <c r="H22" s="53">
        <f>SUM('[1]データ抽出（原因）'!K353)</f>
        <v>0</v>
      </c>
      <c r="I22" s="53">
        <f>SUM('[1]データ抽出（原因）'!L353)</f>
        <v>0</v>
      </c>
      <c r="J22" s="53">
        <f>SUM('[1]データ抽出（原因）'!M353)</f>
        <v>1</v>
      </c>
      <c r="K22" s="53">
        <f>SUM('[1]データ抽出（原因）'!N353)</f>
        <v>0</v>
      </c>
      <c r="L22" s="53">
        <f>SUM('[1]データ抽出（原因）'!O353)</f>
        <v>0</v>
      </c>
      <c r="M22" s="53">
        <f>SUM('[1]データ抽出（原因）'!P353)</f>
        <v>1</v>
      </c>
      <c r="N22" s="53">
        <f>SUM('[1]データ抽出（原因）'!Q353)</f>
        <v>3</v>
      </c>
    </row>
    <row r="23" spans="1:14" ht="38.1" customHeight="1" x14ac:dyDescent="0.2">
      <c r="A23" s="51" t="s">
        <v>96</v>
      </c>
      <c r="B23" s="68">
        <f>SUM('[1]データ抽出（原因）'!E354:E355)</f>
        <v>6</v>
      </c>
      <c r="C23" s="53">
        <f>SUM('[1]データ抽出（原因）'!F354:F355)</f>
        <v>2</v>
      </c>
      <c r="D23" s="53">
        <f>SUM('[1]データ抽出（原因）'!G354:G355)</f>
        <v>0</v>
      </c>
      <c r="E23" s="53">
        <f>SUM('[1]データ抽出（原因）'!H354:H355)</f>
        <v>0</v>
      </c>
      <c r="F23" s="53">
        <f>SUM('[1]データ抽出（原因）'!I354:I355)</f>
        <v>1</v>
      </c>
      <c r="G23" s="53">
        <f>SUM('[1]データ抽出（原因）'!J354:J355)</f>
        <v>1</v>
      </c>
      <c r="H23" s="53">
        <f>SUM('[1]データ抽出（原因）'!K354:K355)</f>
        <v>0</v>
      </c>
      <c r="I23" s="53">
        <f>SUM('[1]データ抽出（原因）'!L354:L355)</f>
        <v>1</v>
      </c>
      <c r="J23" s="53">
        <f>SUM('[1]データ抽出（原因）'!M354:M355)</f>
        <v>1</v>
      </c>
      <c r="K23" s="53">
        <f>SUM('[1]データ抽出（原因）'!N354:N355)</f>
        <v>0</v>
      </c>
      <c r="L23" s="53">
        <f>SUM('[1]データ抽出（原因）'!O354:O355)</f>
        <v>0</v>
      </c>
      <c r="M23" s="53">
        <f>SUM('[1]データ抽出（原因）'!P354:P355)</f>
        <v>0</v>
      </c>
      <c r="N23" s="53">
        <f>SUM('[1]データ抽出（原因）'!Q354:Q355)</f>
        <v>0</v>
      </c>
    </row>
    <row r="24" spans="1:14" ht="38.1" customHeight="1" x14ac:dyDescent="0.2">
      <c r="A24" s="51" t="s">
        <v>104</v>
      </c>
      <c r="B24" s="68">
        <f>SUM('[1]データ抽出（原因）'!E356)</f>
        <v>3</v>
      </c>
      <c r="C24" s="53">
        <f>SUM('[1]データ抽出（原因）'!F356)</f>
        <v>0</v>
      </c>
      <c r="D24" s="53">
        <f>SUM('[1]データ抽出（原因）'!G356)</f>
        <v>1</v>
      </c>
      <c r="E24" s="53">
        <f>SUM('[1]データ抽出（原因）'!H356)</f>
        <v>0</v>
      </c>
      <c r="F24" s="53">
        <f>SUM('[1]データ抽出（原因）'!I356)</f>
        <v>0</v>
      </c>
      <c r="G24" s="53">
        <f>SUM('[1]データ抽出（原因）'!J356)</f>
        <v>0</v>
      </c>
      <c r="H24" s="53">
        <f>SUM('[1]データ抽出（原因）'!K356)</f>
        <v>0</v>
      </c>
      <c r="I24" s="53">
        <f>SUM('[1]データ抽出（原因）'!L356)</f>
        <v>0</v>
      </c>
      <c r="J24" s="53">
        <f>SUM('[1]データ抽出（原因）'!M356)</f>
        <v>2</v>
      </c>
      <c r="K24" s="53">
        <f>SUM('[1]データ抽出（原因）'!N356)</f>
        <v>0</v>
      </c>
      <c r="L24" s="53">
        <f>SUM('[1]データ抽出（原因）'!O356)</f>
        <v>0</v>
      </c>
      <c r="M24" s="53">
        <f>SUM('[1]データ抽出（原因）'!P356)</f>
        <v>0</v>
      </c>
      <c r="N24" s="53">
        <f>SUM('[1]データ抽出（原因）'!Q356)</f>
        <v>0</v>
      </c>
    </row>
    <row r="25" spans="1:14" ht="38.1" customHeight="1" x14ac:dyDescent="0.2">
      <c r="A25" s="51" t="s">
        <v>89</v>
      </c>
      <c r="B25" s="68">
        <f>SUM('[1]データ抽出（原因）'!E357:E359)</f>
        <v>6</v>
      </c>
      <c r="C25" s="53">
        <f>SUM('[1]データ抽出（原因）'!F357:F359)</f>
        <v>2</v>
      </c>
      <c r="D25" s="53">
        <f>SUM('[1]データ抽出（原因）'!G357:G359)</f>
        <v>1</v>
      </c>
      <c r="E25" s="53">
        <f>SUM('[1]データ抽出（原因）'!H357:H359)</f>
        <v>1</v>
      </c>
      <c r="F25" s="53">
        <f>SUM('[1]データ抽出（原因）'!I357:I359)</f>
        <v>0</v>
      </c>
      <c r="G25" s="53">
        <f>SUM('[1]データ抽出（原因）'!J357:J359)</f>
        <v>0</v>
      </c>
      <c r="H25" s="53">
        <f>SUM('[1]データ抽出（原因）'!K357:K359)</f>
        <v>0</v>
      </c>
      <c r="I25" s="53">
        <f>SUM('[1]データ抽出（原因）'!L357:L359)</f>
        <v>0</v>
      </c>
      <c r="J25" s="53">
        <f>SUM('[1]データ抽出（原因）'!M357:M359)</f>
        <v>0</v>
      </c>
      <c r="K25" s="53">
        <f>SUM('[1]データ抽出（原因）'!N357:N359)</f>
        <v>1</v>
      </c>
      <c r="L25" s="53">
        <f>SUM('[1]データ抽出（原因）'!O357:O359)</f>
        <v>0</v>
      </c>
      <c r="M25" s="53">
        <f>SUM('[1]データ抽出（原因）'!P357:P359)</f>
        <v>0</v>
      </c>
      <c r="N25" s="53">
        <f>SUM('[1]データ抽出（原因）'!Q357:Q359)</f>
        <v>1</v>
      </c>
    </row>
    <row r="26" spans="1:14" ht="38.1" customHeight="1" x14ac:dyDescent="0.2">
      <c r="A26" s="51" t="s">
        <v>98</v>
      </c>
      <c r="B26" s="68">
        <f>SUM('[1]データ抽出（原因）'!E360:E364)</f>
        <v>3</v>
      </c>
      <c r="C26" s="53">
        <f>SUM('[1]データ抽出（原因）'!F360:F364)</f>
        <v>2</v>
      </c>
      <c r="D26" s="53">
        <f>SUM('[1]データ抽出（原因）'!G360:G364)</f>
        <v>0</v>
      </c>
      <c r="E26" s="53">
        <f>SUM('[1]データ抽出（原因）'!H360:H364)</f>
        <v>0</v>
      </c>
      <c r="F26" s="53">
        <f>SUM('[1]データ抽出（原因）'!I360:I364)</f>
        <v>1</v>
      </c>
      <c r="G26" s="53">
        <f>SUM('[1]データ抽出（原因）'!J360:J364)</f>
        <v>0</v>
      </c>
      <c r="H26" s="53">
        <f>SUM('[1]データ抽出（原因）'!K360:K364)</f>
        <v>0</v>
      </c>
      <c r="I26" s="53">
        <f>SUM('[1]データ抽出（原因）'!L360:L364)</f>
        <v>0</v>
      </c>
      <c r="J26" s="53">
        <f>SUM('[1]データ抽出（原因）'!M360:M364)</f>
        <v>0</v>
      </c>
      <c r="K26" s="53">
        <f>SUM('[1]データ抽出（原因）'!N360:N364)</f>
        <v>0</v>
      </c>
      <c r="L26" s="53">
        <f>SUM('[1]データ抽出（原因）'!O360:O364)</f>
        <v>0</v>
      </c>
      <c r="M26" s="53">
        <f>SUM('[1]データ抽出（原因）'!P360:P364)</f>
        <v>0</v>
      </c>
      <c r="N26" s="53">
        <f>SUM('[1]データ抽出（原因）'!Q360:Q364)</f>
        <v>0</v>
      </c>
    </row>
    <row r="27" spans="1:14" ht="38.1" customHeight="1" x14ac:dyDescent="0.2">
      <c r="A27" s="51" t="s">
        <v>97</v>
      </c>
      <c r="B27" s="68">
        <f>SUM('[1]データ抽出（原因）'!E365:E374)</f>
        <v>3</v>
      </c>
      <c r="C27" s="53">
        <f>SUM('[1]データ抽出（原因）'!F365:F374)</f>
        <v>0</v>
      </c>
      <c r="D27" s="53">
        <f>SUM('[1]データ抽出（原因）'!G365:G374)</f>
        <v>1</v>
      </c>
      <c r="E27" s="53">
        <f>SUM('[1]データ抽出（原因）'!H365:H374)</f>
        <v>0</v>
      </c>
      <c r="F27" s="53">
        <f>SUM('[1]データ抽出（原因）'!I365:I374)</f>
        <v>0</v>
      </c>
      <c r="G27" s="53">
        <f>SUM('[1]データ抽出（原因）'!J365:J374)</f>
        <v>0</v>
      </c>
      <c r="H27" s="53">
        <f>SUM('[1]データ抽出（原因）'!K365:K374)</f>
        <v>1</v>
      </c>
      <c r="I27" s="53">
        <f>SUM('[1]データ抽出（原因）'!L365:L374)</f>
        <v>0</v>
      </c>
      <c r="J27" s="53">
        <f>SUM('[1]データ抽出（原因）'!M365:M374)</f>
        <v>0</v>
      </c>
      <c r="K27" s="53">
        <f>SUM('[1]データ抽出（原因）'!N365:N374)</f>
        <v>0</v>
      </c>
      <c r="L27" s="53">
        <f>SUM('[1]データ抽出（原因）'!O365:O374)</f>
        <v>0</v>
      </c>
      <c r="M27" s="53">
        <f>SUM('[1]データ抽出（原因）'!P365:P374)</f>
        <v>1</v>
      </c>
      <c r="N27" s="53">
        <f>SUM('[1]データ抽出（原因）'!Q365:Q374)</f>
        <v>0</v>
      </c>
    </row>
    <row r="28" spans="1:14" ht="38.1" customHeight="1" x14ac:dyDescent="0.2">
      <c r="A28" s="51" t="s">
        <v>119</v>
      </c>
      <c r="B28" s="68">
        <f>SUM('[1]データ抽出（原因）'!E375:E376)</f>
        <v>3</v>
      </c>
      <c r="C28" s="53">
        <f>SUM('[1]データ抽出（原因）'!F375:F376)</f>
        <v>0</v>
      </c>
      <c r="D28" s="53">
        <f>SUM('[1]データ抽出（原因）'!G375:G376)</f>
        <v>1</v>
      </c>
      <c r="E28" s="53">
        <f>SUM('[1]データ抽出（原因）'!H375:H376)</f>
        <v>0</v>
      </c>
      <c r="F28" s="53">
        <f>SUM('[1]データ抽出（原因）'!I375:I376)</f>
        <v>0</v>
      </c>
      <c r="G28" s="53">
        <f>SUM('[1]データ抽出（原因）'!J375:J376)</f>
        <v>0</v>
      </c>
      <c r="H28" s="53">
        <f>SUM('[1]データ抽出（原因）'!K375:K376)</f>
        <v>0</v>
      </c>
      <c r="I28" s="53">
        <f>SUM('[1]データ抽出（原因）'!L375:L376)</f>
        <v>0</v>
      </c>
      <c r="J28" s="53">
        <f>SUM('[1]データ抽出（原因）'!M375:M376)</f>
        <v>1</v>
      </c>
      <c r="K28" s="53">
        <f>SUM('[1]データ抽出（原因）'!N375:N376)</f>
        <v>1</v>
      </c>
      <c r="L28" s="53">
        <f>SUM('[1]データ抽出（原因）'!O375:O376)</f>
        <v>0</v>
      </c>
      <c r="M28" s="53">
        <f>SUM('[1]データ抽出（原因）'!P375:P376)</f>
        <v>0</v>
      </c>
      <c r="N28" s="53">
        <f>SUM('[1]データ抽出（原因）'!Q375:Q376)</f>
        <v>0</v>
      </c>
    </row>
    <row r="29" spans="1:14" ht="38.1" customHeight="1" x14ac:dyDescent="0.2">
      <c r="A29" s="51" t="s">
        <v>92</v>
      </c>
      <c r="B29" s="68">
        <f>SUM('[1]データ抽出（原因）'!E377:E382)</f>
        <v>1</v>
      </c>
      <c r="C29" s="53">
        <f>SUM('[1]データ抽出（原因）'!F377:F382)</f>
        <v>0</v>
      </c>
      <c r="D29" s="53">
        <f>SUM('[1]データ抽出（原因）'!G377:G382)</f>
        <v>0</v>
      </c>
      <c r="E29" s="53">
        <f>SUM('[1]データ抽出（原因）'!H377:H382)</f>
        <v>0</v>
      </c>
      <c r="F29" s="53">
        <f>SUM('[1]データ抽出（原因）'!I377:I382)</f>
        <v>1</v>
      </c>
      <c r="G29" s="53">
        <f>SUM('[1]データ抽出（原因）'!J377:J382)</f>
        <v>0</v>
      </c>
      <c r="H29" s="53">
        <f>SUM('[1]データ抽出（原因）'!K377:K382)</f>
        <v>0</v>
      </c>
      <c r="I29" s="53">
        <f>SUM('[1]データ抽出（原因）'!L377:L382)</f>
        <v>0</v>
      </c>
      <c r="J29" s="53">
        <f>SUM('[1]データ抽出（原因）'!M377:M382)</f>
        <v>0</v>
      </c>
      <c r="K29" s="53">
        <f>SUM('[1]データ抽出（原因）'!N377:N382)</f>
        <v>0</v>
      </c>
      <c r="L29" s="53">
        <f>SUM('[1]データ抽出（原因）'!O377:O382)</f>
        <v>0</v>
      </c>
      <c r="M29" s="53">
        <f>SUM('[1]データ抽出（原因）'!P377:P382)</f>
        <v>0</v>
      </c>
      <c r="N29" s="53">
        <f>SUM('[1]データ抽出（原因）'!Q377:Q382)</f>
        <v>0</v>
      </c>
    </row>
    <row r="30" spans="1:14" ht="38.1" customHeight="1" x14ac:dyDescent="0.2">
      <c r="A30" s="51" t="s">
        <v>93</v>
      </c>
      <c r="B30" s="68">
        <f>SUM('[1]データ抽出（原因）'!E383:E390)</f>
        <v>1</v>
      </c>
      <c r="C30" s="53">
        <f>SUM('[1]データ抽出（原因）'!F383:F390)</f>
        <v>0</v>
      </c>
      <c r="D30" s="53">
        <f>SUM('[1]データ抽出（原因）'!G383:G390)</f>
        <v>0</v>
      </c>
      <c r="E30" s="53">
        <f>SUM('[1]データ抽出（原因）'!H383:H390)</f>
        <v>0</v>
      </c>
      <c r="F30" s="53">
        <f>SUM('[1]データ抽出（原因）'!I383:I390)</f>
        <v>0</v>
      </c>
      <c r="G30" s="53">
        <f>SUM('[1]データ抽出（原因）'!J383:J390)</f>
        <v>0</v>
      </c>
      <c r="H30" s="53">
        <f>SUM('[1]データ抽出（原因）'!K383:K390)</f>
        <v>0</v>
      </c>
      <c r="I30" s="53">
        <f>SUM('[1]データ抽出（原因）'!L383:L390)</f>
        <v>0</v>
      </c>
      <c r="J30" s="53">
        <f>SUM('[1]データ抽出（原因）'!M383:M390)</f>
        <v>0</v>
      </c>
      <c r="K30" s="53">
        <f>SUM('[1]データ抽出（原因）'!N383:N390)</f>
        <v>0</v>
      </c>
      <c r="L30" s="53">
        <f>SUM('[1]データ抽出（原因）'!O383:O390)</f>
        <v>0</v>
      </c>
      <c r="M30" s="53">
        <f>SUM('[1]データ抽出（原因）'!P383:P390)</f>
        <v>0</v>
      </c>
      <c r="N30" s="53">
        <f>SUM('[1]データ抽出（原因）'!Q383:Q390)</f>
        <v>1</v>
      </c>
    </row>
    <row r="31" spans="1:14" ht="38.1" customHeight="1" x14ac:dyDescent="0.2">
      <c r="A31" s="51" t="s">
        <v>118</v>
      </c>
      <c r="B31" s="68">
        <f>SUM('[1]データ抽出（原因）'!E391:E419)</f>
        <v>0</v>
      </c>
      <c r="C31" s="53">
        <f>SUM('[1]データ抽出（原因）'!F391:F419)</f>
        <v>0</v>
      </c>
      <c r="D31" s="53">
        <f>SUM('[1]データ抽出（原因）'!G391:G419)</f>
        <v>0</v>
      </c>
      <c r="E31" s="53">
        <f>SUM('[1]データ抽出（原因）'!H391:H419)</f>
        <v>0</v>
      </c>
      <c r="F31" s="53">
        <f>SUM('[1]データ抽出（原因）'!I391:I419)</f>
        <v>0</v>
      </c>
      <c r="G31" s="53">
        <f>SUM('[1]データ抽出（原因）'!J391:J419)</f>
        <v>0</v>
      </c>
      <c r="H31" s="53">
        <f>SUM('[1]データ抽出（原因）'!K391:K419)</f>
        <v>0</v>
      </c>
      <c r="I31" s="53">
        <f>SUM('[1]データ抽出（原因）'!L391:L419)</f>
        <v>0</v>
      </c>
      <c r="J31" s="53">
        <f>SUM('[1]データ抽出（原因）'!M391:M419)</f>
        <v>0</v>
      </c>
      <c r="K31" s="53">
        <f>SUM('[1]データ抽出（原因）'!N391:N419)</f>
        <v>0</v>
      </c>
      <c r="L31" s="53">
        <f>SUM('[1]データ抽出（原因）'!O391:O419)</f>
        <v>0</v>
      </c>
      <c r="M31" s="53">
        <f>SUM('[1]データ抽出（原因）'!P391:P419)</f>
        <v>0</v>
      </c>
      <c r="N31" s="53">
        <f>SUM('[1]データ抽出（原因）'!Q391:Q419)</f>
        <v>0</v>
      </c>
    </row>
    <row r="32" spans="1:14" ht="38.1" customHeight="1" x14ac:dyDescent="0.2">
      <c r="A32" s="51" t="s">
        <v>123</v>
      </c>
      <c r="B32" s="68">
        <f>SUM('[1]データ抽出（原因）'!E420:E427)</f>
        <v>0</v>
      </c>
      <c r="C32" s="53">
        <f>SUM('[1]データ抽出（原因）'!F420:F427)</f>
        <v>0</v>
      </c>
      <c r="D32" s="53">
        <f>SUM('[1]データ抽出（原因）'!G420:G427)</f>
        <v>0</v>
      </c>
      <c r="E32" s="53">
        <f>SUM('[1]データ抽出（原因）'!H420:H427)</f>
        <v>0</v>
      </c>
      <c r="F32" s="53">
        <f>SUM('[1]データ抽出（原因）'!I420:I427)</f>
        <v>0</v>
      </c>
      <c r="G32" s="53">
        <f>SUM('[1]データ抽出（原因）'!J420:J427)</f>
        <v>0</v>
      </c>
      <c r="H32" s="53">
        <f>SUM('[1]データ抽出（原因）'!K420:K427)</f>
        <v>0</v>
      </c>
      <c r="I32" s="53">
        <f>SUM('[1]データ抽出（原因）'!L420:L427)</f>
        <v>0</v>
      </c>
      <c r="J32" s="53">
        <f>SUM('[1]データ抽出（原因）'!M420:M427)</f>
        <v>0</v>
      </c>
      <c r="K32" s="53">
        <f>SUM('[1]データ抽出（原因）'!N420:N427)</f>
        <v>0</v>
      </c>
      <c r="L32" s="53">
        <f>SUM('[1]データ抽出（原因）'!O420:O427)</f>
        <v>0</v>
      </c>
      <c r="M32" s="53">
        <f>SUM('[1]データ抽出（原因）'!P420:P427)</f>
        <v>0</v>
      </c>
      <c r="N32" s="53">
        <f>SUM('[1]データ抽出（原因）'!Q420:Q427)</f>
        <v>0</v>
      </c>
    </row>
    <row r="33" spans="1:14" ht="38.1" customHeight="1" x14ac:dyDescent="0.2">
      <c r="A33" s="51" t="s">
        <v>120</v>
      </c>
      <c r="B33" s="68">
        <f>SUM('[1]データ抽出（原因）'!E428:E429)</f>
        <v>1</v>
      </c>
      <c r="C33" s="53">
        <f>SUM('[1]データ抽出（原因）'!F428:F429)</f>
        <v>0</v>
      </c>
      <c r="D33" s="53">
        <f>SUM('[1]データ抽出（原因）'!G428:G429)</f>
        <v>0</v>
      </c>
      <c r="E33" s="53">
        <f>SUM('[1]データ抽出（原因）'!H428:H429)</f>
        <v>0</v>
      </c>
      <c r="F33" s="53">
        <f>SUM('[1]データ抽出（原因）'!I428:I429)</f>
        <v>0</v>
      </c>
      <c r="G33" s="53">
        <f>SUM('[1]データ抽出（原因）'!J428:J429)</f>
        <v>0</v>
      </c>
      <c r="H33" s="53">
        <f>SUM('[1]データ抽出（原因）'!K428:K429)</f>
        <v>0</v>
      </c>
      <c r="I33" s="53">
        <f>SUM('[1]データ抽出（原因）'!L428:L429)</f>
        <v>0</v>
      </c>
      <c r="J33" s="53">
        <f>SUM('[1]データ抽出（原因）'!M428:M429)</f>
        <v>0</v>
      </c>
      <c r="K33" s="53">
        <f>SUM('[1]データ抽出（原因）'!N428:N429)</f>
        <v>0</v>
      </c>
      <c r="L33" s="53">
        <f>SUM('[1]データ抽出（原因）'!O428:O429)</f>
        <v>0</v>
      </c>
      <c r="M33" s="53">
        <f>SUM('[1]データ抽出（原因）'!P428:P429)</f>
        <v>0</v>
      </c>
      <c r="N33" s="53">
        <f>SUM('[1]データ抽出（原因）'!Q428:Q429)</f>
        <v>1</v>
      </c>
    </row>
    <row r="34" spans="1:14" ht="38.1" customHeight="1" x14ac:dyDescent="0.2">
      <c r="A34" s="51" t="s">
        <v>121</v>
      </c>
      <c r="B34" s="68">
        <f>SUM('[1]データ抽出（原因）'!E430:E431)</f>
        <v>2</v>
      </c>
      <c r="C34" s="53">
        <f>SUM('[1]データ抽出（原因）'!F430:F431)</f>
        <v>0</v>
      </c>
      <c r="D34" s="53">
        <f>SUM('[1]データ抽出（原因）'!G430:G431)</f>
        <v>0</v>
      </c>
      <c r="E34" s="53">
        <f>SUM('[1]データ抽出（原因）'!H430:H431)</f>
        <v>2</v>
      </c>
      <c r="F34" s="53">
        <f>SUM('[1]データ抽出（原因）'!I430:I431)</f>
        <v>0</v>
      </c>
      <c r="G34" s="53">
        <f>SUM('[1]データ抽出（原因）'!J430:J431)</f>
        <v>0</v>
      </c>
      <c r="H34" s="53">
        <f>SUM('[1]データ抽出（原因）'!K430:K431)</f>
        <v>0</v>
      </c>
      <c r="I34" s="53">
        <f>SUM('[1]データ抽出（原因）'!L430:L431)</f>
        <v>0</v>
      </c>
      <c r="J34" s="53">
        <f>SUM('[1]データ抽出（原因）'!M430:M431)</f>
        <v>0</v>
      </c>
      <c r="K34" s="53">
        <f>SUM('[1]データ抽出（原因）'!N430:N431)</f>
        <v>0</v>
      </c>
      <c r="L34" s="53">
        <f>SUM('[1]データ抽出（原因）'!O430:O431)</f>
        <v>0</v>
      </c>
      <c r="M34" s="53">
        <f>SUM('[1]データ抽出（原因）'!P430:P431)</f>
        <v>0</v>
      </c>
      <c r="N34" s="53">
        <f>SUM('[1]データ抽出（原因）'!Q430:Q431)</f>
        <v>0</v>
      </c>
    </row>
    <row r="35" spans="1:14" ht="38.1" customHeight="1" x14ac:dyDescent="0.2">
      <c r="A35" s="51" t="s">
        <v>122</v>
      </c>
      <c r="B35" s="68">
        <f>SUM('[1]データ抽出（原因）'!E433)</f>
        <v>80</v>
      </c>
      <c r="C35" s="53">
        <f>SUM('[1]データ抽出（原因）'!F433)</f>
        <v>16</v>
      </c>
      <c r="D35" s="53">
        <f>SUM('[1]データ抽出（原因）'!G433)</f>
        <v>9</v>
      </c>
      <c r="E35" s="53">
        <f>SUM('[1]データ抽出（原因）'!H433)</f>
        <v>5</v>
      </c>
      <c r="F35" s="53">
        <f>SUM('[1]データ抽出（原因）'!I433)</f>
        <v>1</v>
      </c>
      <c r="G35" s="53">
        <f>SUM('[1]データ抽出（原因）'!J433)</f>
        <v>6</v>
      </c>
      <c r="H35" s="53">
        <f>SUM('[1]データ抽出（原因）'!K433)</f>
        <v>4</v>
      </c>
      <c r="I35" s="53">
        <f>SUM('[1]データ抽出（原因）'!L433)</f>
        <v>6</v>
      </c>
      <c r="J35" s="53">
        <f>SUM('[1]データ抽出（原因）'!M433)</f>
        <v>13</v>
      </c>
      <c r="K35" s="53">
        <f>SUM('[1]データ抽出（原因）'!N433)</f>
        <v>3</v>
      </c>
      <c r="L35" s="53">
        <f>SUM('[1]データ抽出（原因）'!O433)</f>
        <v>5</v>
      </c>
      <c r="M35" s="53">
        <f>SUM('[1]データ抽出（原因）'!P433)</f>
        <v>6</v>
      </c>
      <c r="N35" s="53">
        <f>SUM('[1]データ抽出（原因）'!Q433)</f>
        <v>6</v>
      </c>
    </row>
    <row r="36" spans="1:14" ht="38.1" customHeight="1" x14ac:dyDescent="0.2">
      <c r="A36" s="51" t="s">
        <v>88</v>
      </c>
      <c r="B36" s="68">
        <f>SUM('[1]データ抽出（原因）'!E432)</f>
        <v>71</v>
      </c>
      <c r="C36" s="53">
        <f>SUM('[1]データ抽出（原因）'!F432)</f>
        <v>14</v>
      </c>
      <c r="D36" s="53">
        <f>SUM('[1]データ抽出（原因）'!G432)</f>
        <v>5</v>
      </c>
      <c r="E36" s="53">
        <f>SUM('[1]データ抽出（原因）'!H432)</f>
        <v>5</v>
      </c>
      <c r="F36" s="53">
        <f>SUM('[1]データ抽出（原因）'!I432)</f>
        <v>5</v>
      </c>
      <c r="G36" s="53">
        <f>SUM('[1]データ抽出（原因）'!J432)</f>
        <v>9</v>
      </c>
      <c r="H36" s="53">
        <f>SUM('[1]データ抽出（原因）'!K432)</f>
        <v>2</v>
      </c>
      <c r="I36" s="53">
        <f>SUM('[1]データ抽出（原因）'!L432)</f>
        <v>3</v>
      </c>
      <c r="J36" s="53">
        <f>SUM('[1]データ抽出（原因）'!M432)</f>
        <v>3</v>
      </c>
      <c r="K36" s="53">
        <f>SUM('[1]データ抽出（原因）'!N432)</f>
        <v>5</v>
      </c>
      <c r="L36" s="53">
        <f>SUM('[1]データ抽出（原因）'!O432)</f>
        <v>4</v>
      </c>
      <c r="M36" s="53">
        <f>SUM('[1]データ抽出（原因）'!P432)</f>
        <v>2</v>
      </c>
      <c r="N36" s="53">
        <f>SUM('[1]データ抽出（原因）'!Q432)</f>
        <v>14</v>
      </c>
    </row>
    <row r="37" spans="1:14" ht="27.9" customHeight="1" x14ac:dyDescent="0.2">
      <c r="A37" s="52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s="28" customFormat="1" ht="38.25" customHeight="1" x14ac:dyDescent="0.2">
      <c r="A38" s="152" t="s">
        <v>134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14" ht="15" customHeight="1" x14ac:dyDescent="0.2"/>
    <row r="40" spans="1:14" ht="21.9" customHeight="1" x14ac:dyDescent="0.2"/>
  </sheetData>
  <mergeCells count="18">
    <mergeCell ref="A38:N38"/>
    <mergeCell ref="A2:J2"/>
    <mergeCell ref="L2:N2"/>
    <mergeCell ref="A1:N1"/>
    <mergeCell ref="M3:M4"/>
    <mergeCell ref="N3:N4"/>
    <mergeCell ref="G3:G4"/>
    <mergeCell ref="H3:H4"/>
    <mergeCell ref="I3:I4"/>
    <mergeCell ref="J3:J4"/>
    <mergeCell ref="K3:K4"/>
    <mergeCell ref="L3:L4"/>
    <mergeCell ref="E3:E4"/>
    <mergeCell ref="F3:F4"/>
    <mergeCell ref="A3:A4"/>
    <mergeCell ref="B3:B4"/>
    <mergeCell ref="C3:C4"/>
    <mergeCell ref="D3:D4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&amp;R&amp;22災害、事故</oddHeader>
    <evenHeader>&amp;R&amp;22災害、事故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283(1)</vt:lpstr>
      <vt:lpstr>283(2)</vt:lpstr>
      <vt:lpstr>283(3)</vt:lpstr>
      <vt:lpstr>'283(1)'!Print_Area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2026-02-26T07:02:18Z</cp:lastPrinted>
  <dcterms:created xsi:type="dcterms:W3CDTF">2000-09-01T02:02:35Z</dcterms:created>
  <dcterms:modified xsi:type="dcterms:W3CDTF">2026-02-26T07:03:20Z</dcterms:modified>
</cp:coreProperties>
</file>