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101~150\"/>
    </mc:Choice>
  </mc:AlternateContent>
  <xr:revisionPtr revIDLastSave="0" documentId="13_ncr:1_{72247E9A-A10F-42DD-90E0-A7F1CF581F84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104" sheetId="5" r:id="rId1"/>
  </sheets>
  <definedNames>
    <definedName name="_xlnm.Print_Area" localSheetId="0">'104'!$A$1:$AG$79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7" i="5" l="1"/>
  <c r="Q76" i="5"/>
  <c r="V75" i="5"/>
  <c r="U75" i="5"/>
  <c r="T75" i="5"/>
  <c r="S75" i="5"/>
  <c r="Q75" i="5" s="1"/>
  <c r="R75" i="5"/>
  <c r="Q74" i="5"/>
  <c r="Q73" i="5"/>
  <c r="Q72" i="5"/>
  <c r="Q71" i="5"/>
  <c r="F71" i="5"/>
  <c r="Q70" i="5"/>
  <c r="F70" i="5"/>
  <c r="Q69" i="5"/>
  <c r="F69" i="5"/>
  <c r="Q68" i="5"/>
  <c r="F68" i="5"/>
  <c r="Q67" i="5"/>
  <c r="F67" i="5"/>
  <c r="Q66" i="5"/>
  <c r="K66" i="5"/>
  <c r="J66" i="5"/>
  <c r="J64" i="5" s="1"/>
  <c r="J50" i="5" s="1"/>
  <c r="I66" i="5"/>
  <c r="I64" i="5" s="1"/>
  <c r="H66" i="5"/>
  <c r="G66" i="5"/>
  <c r="F66" i="5" s="1"/>
  <c r="V65" i="5"/>
  <c r="U65" i="5"/>
  <c r="T65" i="5"/>
  <c r="S65" i="5"/>
  <c r="R65" i="5"/>
  <c r="Q65" i="5"/>
  <c r="F65" i="5"/>
  <c r="Q64" i="5"/>
  <c r="K64" i="5"/>
  <c r="H64" i="5"/>
  <c r="G64" i="5"/>
  <c r="G50" i="5" s="1"/>
  <c r="Q63" i="5"/>
  <c r="F63" i="5"/>
  <c r="Q62" i="5"/>
  <c r="F62" i="5"/>
  <c r="Q61" i="5"/>
  <c r="F61" i="5"/>
  <c r="Q60" i="5"/>
  <c r="F60" i="5"/>
  <c r="Q59" i="5"/>
  <c r="F59" i="5"/>
  <c r="V58" i="5"/>
  <c r="V52" i="5" s="1"/>
  <c r="U58" i="5"/>
  <c r="U52" i="5" s="1"/>
  <c r="Q52" i="5" s="1"/>
  <c r="T58" i="5"/>
  <c r="S58" i="5"/>
  <c r="R58" i="5"/>
  <c r="Q58" i="5"/>
  <c r="F58" i="5"/>
  <c r="Q57" i="5"/>
  <c r="F57" i="5"/>
  <c r="Q56" i="5"/>
  <c r="K56" i="5"/>
  <c r="K50" i="5" s="1"/>
  <c r="J56" i="5"/>
  <c r="I56" i="5"/>
  <c r="H56" i="5"/>
  <c r="H50" i="5" s="1"/>
  <c r="G56" i="5"/>
  <c r="Q55" i="5"/>
  <c r="F55" i="5"/>
  <c r="Q54" i="5"/>
  <c r="F54" i="5"/>
  <c r="F53" i="5"/>
  <c r="T52" i="5"/>
  <c r="S52" i="5"/>
  <c r="R52" i="5"/>
  <c r="F52" i="5"/>
  <c r="Q50" i="5"/>
  <c r="Q49" i="5"/>
  <c r="Q48" i="5"/>
  <c r="F48" i="5"/>
  <c r="Q47" i="5"/>
  <c r="F47" i="5"/>
  <c r="Q46" i="5"/>
  <c r="Q45" i="5"/>
  <c r="F45" i="5"/>
  <c r="AB44" i="5"/>
  <c r="V44" i="5"/>
  <c r="U44" i="5"/>
  <c r="T44" i="5"/>
  <c r="S44" i="5"/>
  <c r="R44" i="5"/>
  <c r="Q44" i="5"/>
  <c r="K44" i="5"/>
  <c r="F44" i="5" s="1"/>
  <c r="J44" i="5"/>
  <c r="I44" i="5"/>
  <c r="H44" i="5"/>
  <c r="G44" i="5"/>
  <c r="Q43" i="5"/>
  <c r="F43" i="5"/>
  <c r="AB42" i="5"/>
  <c r="Q42" i="5"/>
  <c r="F42" i="5"/>
  <c r="Q41" i="5"/>
  <c r="F41" i="5"/>
  <c r="AG40" i="5"/>
  <c r="AB40" i="5"/>
  <c r="Q40" i="5"/>
  <c r="F40" i="5"/>
  <c r="AG39" i="5"/>
  <c r="AB39" i="5" s="1"/>
  <c r="Q39" i="5"/>
  <c r="F39" i="5"/>
  <c r="AG38" i="5"/>
  <c r="AG37" i="5" s="1"/>
  <c r="AB38" i="5"/>
  <c r="Q38" i="5"/>
  <c r="F38" i="5"/>
  <c r="AF37" i="5"/>
  <c r="AE37" i="5"/>
  <c r="AD37" i="5"/>
  <c r="AC37" i="5"/>
  <c r="Q37" i="5"/>
  <c r="F37" i="5"/>
  <c r="Q36" i="5"/>
  <c r="F36" i="5"/>
  <c r="AB35" i="5"/>
  <c r="Q35" i="5"/>
  <c r="K35" i="5"/>
  <c r="J35" i="5"/>
  <c r="I35" i="5"/>
  <c r="H35" i="5"/>
  <c r="G35" i="5"/>
  <c r="F35" i="5" s="1"/>
  <c r="AG34" i="5"/>
  <c r="AB34" i="5"/>
  <c r="V34" i="5"/>
  <c r="V27" i="5" s="1"/>
  <c r="V9" i="5" s="1"/>
  <c r="U34" i="5"/>
  <c r="U27" i="5" s="1"/>
  <c r="U9" i="5" s="1"/>
  <c r="T34" i="5"/>
  <c r="T27" i="5" s="1"/>
  <c r="T9" i="5" s="1"/>
  <c r="T7" i="5" s="1"/>
  <c r="S34" i="5"/>
  <c r="Q34" i="5" s="1"/>
  <c r="R34" i="5"/>
  <c r="F34" i="5"/>
  <c r="AG33" i="5"/>
  <c r="AG32" i="5" s="1"/>
  <c r="AB33" i="5"/>
  <c r="Q33" i="5"/>
  <c r="F33" i="5"/>
  <c r="AF32" i="5"/>
  <c r="AF30" i="5" s="1"/>
  <c r="AE32" i="5"/>
  <c r="AE30" i="5" s="1"/>
  <c r="AD32" i="5"/>
  <c r="AD30" i="5" s="1"/>
  <c r="AC32" i="5"/>
  <c r="AB32" i="5" s="1"/>
  <c r="Q32" i="5"/>
  <c r="F32" i="5"/>
  <c r="Q31" i="5"/>
  <c r="H31" i="5"/>
  <c r="F31" i="5" s="1"/>
  <c r="S30" i="5"/>
  <c r="Q30" i="5"/>
  <c r="F30" i="5"/>
  <c r="Q29" i="5"/>
  <c r="F29" i="5"/>
  <c r="Q28" i="5"/>
  <c r="K28" i="5"/>
  <c r="J28" i="5"/>
  <c r="I28" i="5"/>
  <c r="H28" i="5"/>
  <c r="G28" i="5"/>
  <c r="F28" i="5"/>
  <c r="R27" i="5"/>
  <c r="F27" i="5"/>
  <c r="Q26" i="5"/>
  <c r="H26" i="5"/>
  <c r="F26" i="5"/>
  <c r="Q25" i="5"/>
  <c r="H25" i="5"/>
  <c r="F25" i="5" s="1"/>
  <c r="Q24" i="5"/>
  <c r="F24" i="5"/>
  <c r="Q23" i="5"/>
  <c r="F23" i="5"/>
  <c r="Q22" i="5"/>
  <c r="F22" i="5"/>
  <c r="Q21" i="5"/>
  <c r="F21" i="5"/>
  <c r="Q20" i="5"/>
  <c r="K20" i="5"/>
  <c r="J20" i="5"/>
  <c r="I20" i="5"/>
  <c r="G20" i="5"/>
  <c r="V19" i="5"/>
  <c r="U19" i="5"/>
  <c r="T19" i="5"/>
  <c r="S19" i="5"/>
  <c r="R19" i="5"/>
  <c r="R9" i="5" s="1"/>
  <c r="Q19" i="5"/>
  <c r="F19" i="5"/>
  <c r="AB18" i="5"/>
  <c r="Q18" i="5"/>
  <c r="F18" i="5"/>
  <c r="AB17" i="5"/>
  <c r="Q17" i="5"/>
  <c r="F17" i="5"/>
  <c r="AB16" i="5"/>
  <c r="Q16" i="5"/>
  <c r="K16" i="5"/>
  <c r="K11" i="5" s="1"/>
  <c r="K9" i="5" s="1"/>
  <c r="J16" i="5"/>
  <c r="J11" i="5" s="1"/>
  <c r="I16" i="5"/>
  <c r="I11" i="5" s="1"/>
  <c r="H16" i="5"/>
  <c r="G16" i="5"/>
  <c r="F16" i="5" s="1"/>
  <c r="AB15" i="5"/>
  <c r="V15" i="5"/>
  <c r="U15" i="5"/>
  <c r="T15" i="5"/>
  <c r="S15" i="5"/>
  <c r="R15" i="5"/>
  <c r="Q15" i="5"/>
  <c r="F15" i="5"/>
  <c r="AB14" i="5"/>
  <c r="Q14" i="5"/>
  <c r="F14" i="5"/>
  <c r="AB13" i="5"/>
  <c r="Q13" i="5"/>
  <c r="F13" i="5"/>
  <c r="AB12" i="5"/>
  <c r="Q12" i="5"/>
  <c r="AG11" i="5"/>
  <c r="AF11" i="5"/>
  <c r="AE11" i="5"/>
  <c r="AD11" i="5"/>
  <c r="AC11" i="5"/>
  <c r="AC7" i="5" s="1"/>
  <c r="AB11" i="5"/>
  <c r="Q11" i="5"/>
  <c r="AB10" i="5"/>
  <c r="AD9" i="5"/>
  <c r="AD8" i="5" s="1"/>
  <c r="AD7" i="5" s="1"/>
  <c r="AB9" i="5"/>
  <c r="AG8" i="5"/>
  <c r="AG7" i="5" s="1"/>
  <c r="AF8" i="5"/>
  <c r="AF7" i="5" s="1"/>
  <c r="AE8" i="5"/>
  <c r="AE7" i="5" s="1"/>
  <c r="AC8" i="5"/>
  <c r="AB8" i="5" s="1"/>
  <c r="F64" i="5" l="1"/>
  <c r="I50" i="5"/>
  <c r="U7" i="5"/>
  <c r="V7" i="5"/>
  <c r="K7" i="5" s="1"/>
  <c r="AG55" i="5" s="1"/>
  <c r="AB37" i="5"/>
  <c r="I9" i="5"/>
  <c r="I7" i="5" s="1"/>
  <c r="AE55" i="5" s="1"/>
  <c r="AB7" i="5"/>
  <c r="J9" i="5"/>
  <c r="J7" i="5" s="1"/>
  <c r="AF55" i="5" s="1"/>
  <c r="R7" i="5"/>
  <c r="AG30" i="5"/>
  <c r="F50" i="5"/>
  <c r="F56" i="5"/>
  <c r="S27" i="5"/>
  <c r="S9" i="5" s="1"/>
  <c r="AC30" i="5"/>
  <c r="AB30" i="5" s="1"/>
  <c r="G11" i="5"/>
  <c r="H20" i="5"/>
  <c r="F20" i="5" s="1"/>
  <c r="S7" i="5" l="1"/>
  <c r="Q9" i="5"/>
  <c r="Q7" i="5" s="1"/>
  <c r="G9" i="5"/>
  <c r="G7" i="5" s="1"/>
  <c r="AC55" i="5" s="1"/>
  <c r="H11" i="5"/>
  <c r="H9" i="5" s="1"/>
  <c r="H7" i="5" s="1"/>
  <c r="AD55" i="5" s="1"/>
  <c r="Q27" i="5"/>
  <c r="F11" i="5" l="1"/>
  <c r="F9" i="5" s="1"/>
  <c r="F7" i="5" s="1"/>
  <c r="AB55" i="5"/>
</calcChain>
</file>

<file path=xl/sharedStrings.xml><?xml version="1.0" encoding="utf-8"?>
<sst xmlns="http://schemas.openxmlformats.org/spreadsheetml/2006/main" count="214" uniqueCount="83">
  <si>
    <t>その団体で行うもの</t>
  </si>
  <si>
    <t xml:space="preserve"> 及び諸団体への補助金</t>
  </si>
  <si>
    <t>分担金,負担金</t>
    <phoneticPr fontId="1"/>
  </si>
  <si>
    <t>一般財源等</t>
    <phoneticPr fontId="1"/>
  </si>
  <si>
    <t>区   　　　　分</t>
    <phoneticPr fontId="1"/>
  </si>
  <si>
    <t>寄  付  金</t>
    <phoneticPr fontId="1"/>
  </si>
  <si>
    <t>国庫支出金</t>
    <phoneticPr fontId="1"/>
  </si>
  <si>
    <t>単位：千円</t>
    <phoneticPr fontId="1"/>
  </si>
  <si>
    <t>総務費</t>
    <phoneticPr fontId="1"/>
  </si>
  <si>
    <t>総額</t>
    <phoneticPr fontId="1"/>
  </si>
  <si>
    <t>民生費</t>
    <phoneticPr fontId="1"/>
  </si>
  <si>
    <t>うち保育所</t>
    <phoneticPr fontId="1"/>
  </si>
  <si>
    <t>衛生費</t>
    <phoneticPr fontId="1"/>
  </si>
  <si>
    <t>労働費</t>
    <phoneticPr fontId="1"/>
  </si>
  <si>
    <t>農林水産業費</t>
    <phoneticPr fontId="1"/>
  </si>
  <si>
    <t>商工費</t>
    <phoneticPr fontId="1"/>
  </si>
  <si>
    <t>土木費</t>
    <phoneticPr fontId="1"/>
  </si>
  <si>
    <t>消防費</t>
    <phoneticPr fontId="1"/>
  </si>
  <si>
    <t>警察費</t>
    <phoneticPr fontId="1"/>
  </si>
  <si>
    <t>教育費</t>
    <phoneticPr fontId="1"/>
  </si>
  <si>
    <t>環境衛生費</t>
    <phoneticPr fontId="1"/>
  </si>
  <si>
    <t>その他</t>
    <phoneticPr fontId="1"/>
  </si>
  <si>
    <t>造林</t>
    <phoneticPr fontId="1"/>
  </si>
  <si>
    <t>林道</t>
    <phoneticPr fontId="1"/>
  </si>
  <si>
    <t>治山</t>
    <phoneticPr fontId="1"/>
  </si>
  <si>
    <t>漁港</t>
    <phoneticPr fontId="1"/>
  </si>
  <si>
    <t>農業農村整備</t>
    <phoneticPr fontId="1"/>
  </si>
  <si>
    <t>道路</t>
    <phoneticPr fontId="1"/>
  </si>
  <si>
    <t>橋りょう</t>
    <phoneticPr fontId="1"/>
  </si>
  <si>
    <t xml:space="preserve">河川 </t>
    <phoneticPr fontId="1"/>
  </si>
  <si>
    <t>砂防</t>
    <phoneticPr fontId="1"/>
  </si>
  <si>
    <t xml:space="preserve">海岸保全 </t>
    <phoneticPr fontId="1"/>
  </si>
  <si>
    <t>港湾</t>
    <phoneticPr fontId="1"/>
  </si>
  <si>
    <t>都市計画</t>
    <phoneticPr fontId="1"/>
  </si>
  <si>
    <t>街路</t>
    <phoneticPr fontId="1"/>
  </si>
  <si>
    <t>区画整理</t>
    <phoneticPr fontId="1"/>
  </si>
  <si>
    <t>公園</t>
    <phoneticPr fontId="1"/>
  </si>
  <si>
    <t>住宅</t>
    <phoneticPr fontId="1"/>
  </si>
  <si>
    <t>高等学校</t>
    <phoneticPr fontId="1"/>
  </si>
  <si>
    <t>社会教育</t>
    <phoneticPr fontId="1"/>
  </si>
  <si>
    <t>市町村への補助金</t>
    <phoneticPr fontId="1"/>
  </si>
  <si>
    <t>(2)単  独  事  業  費</t>
  </si>
  <si>
    <t>うち庁舎等</t>
    <rPh sb="2" eb="4">
      <t>チョウシャ</t>
    </rPh>
    <rPh sb="4" eb="5">
      <t>トウ</t>
    </rPh>
    <phoneticPr fontId="1"/>
  </si>
  <si>
    <t>空港</t>
    <rPh sb="0" eb="2">
      <t>クウコウ</t>
    </rPh>
    <phoneticPr fontId="1"/>
  </si>
  <si>
    <t>その他</t>
    <rPh sb="2" eb="3">
      <t>タ</t>
    </rPh>
    <phoneticPr fontId="1"/>
  </si>
  <si>
    <t>道路</t>
    <rPh sb="0" eb="2">
      <t>ドウロ</t>
    </rPh>
    <phoneticPr fontId="1"/>
  </si>
  <si>
    <t>河川</t>
    <rPh sb="0" eb="2">
      <t>カセン</t>
    </rPh>
    <phoneticPr fontId="1"/>
  </si>
  <si>
    <t>砂防</t>
    <rPh sb="0" eb="2">
      <t>サボウ</t>
    </rPh>
    <phoneticPr fontId="1"/>
  </si>
  <si>
    <t>都市計画</t>
    <rPh sb="0" eb="2">
      <t>トシ</t>
    </rPh>
    <rPh sb="2" eb="4">
      <t>ケイカク</t>
    </rPh>
    <phoneticPr fontId="1"/>
  </si>
  <si>
    <t>住宅</t>
    <rPh sb="0" eb="2">
      <t>ジュウタク</t>
    </rPh>
    <phoneticPr fontId="1"/>
  </si>
  <si>
    <t>消防費</t>
    <rPh sb="0" eb="2">
      <t>ショウボウ</t>
    </rPh>
    <rPh sb="2" eb="3">
      <t>ヒ</t>
    </rPh>
    <phoneticPr fontId="1"/>
  </si>
  <si>
    <t>警察費</t>
    <rPh sb="0" eb="2">
      <t>ケイサツ</t>
    </rPh>
    <rPh sb="2" eb="3">
      <t>ヒ</t>
    </rPh>
    <phoneticPr fontId="1"/>
  </si>
  <si>
    <t>道路橋りょう</t>
    <phoneticPr fontId="1"/>
  </si>
  <si>
    <t>河川海岸</t>
    <rPh sb="0" eb="2">
      <t>カセン</t>
    </rPh>
    <rPh sb="2" eb="4">
      <t>カイガン</t>
    </rPh>
    <phoneticPr fontId="1"/>
  </si>
  <si>
    <t>教育費</t>
    <rPh sb="0" eb="3">
      <t>キョウイクヒ</t>
    </rPh>
    <phoneticPr fontId="1"/>
  </si>
  <si>
    <t>総額</t>
    <rPh sb="0" eb="2">
      <t>ソウガク</t>
    </rPh>
    <phoneticPr fontId="1"/>
  </si>
  <si>
    <t>公共土木施設</t>
    <rPh sb="0" eb="2">
      <t>コウキョウ</t>
    </rPh>
    <rPh sb="2" eb="4">
      <t>ドボク</t>
    </rPh>
    <rPh sb="4" eb="6">
      <t>シセツ</t>
    </rPh>
    <phoneticPr fontId="1"/>
  </si>
  <si>
    <t>農林水産施設</t>
    <rPh sb="0" eb="2">
      <t>ノウリン</t>
    </rPh>
    <rPh sb="2" eb="4">
      <t>スイサン</t>
    </rPh>
    <rPh sb="4" eb="6">
      <t>シセツ</t>
    </rPh>
    <phoneticPr fontId="1"/>
  </si>
  <si>
    <t>(1)補助事業費</t>
    <phoneticPr fontId="1"/>
  </si>
  <si>
    <t>(3) 国直轄事業負担金</t>
    <phoneticPr fontId="1"/>
  </si>
  <si>
    <t>単位：千円</t>
  </si>
  <si>
    <t>特定財源</t>
    <phoneticPr fontId="1"/>
  </si>
  <si>
    <t>その他の</t>
    <phoneticPr fontId="1"/>
  </si>
  <si>
    <t>地　方　債</t>
    <phoneticPr fontId="1"/>
  </si>
  <si>
    <t>決 算 額</t>
    <phoneticPr fontId="1"/>
  </si>
  <si>
    <t>財    　　源    　　内   　　　訳</t>
    <phoneticPr fontId="1"/>
  </si>
  <si>
    <t>財    　　源   　　　内   　　　訳</t>
    <phoneticPr fontId="1"/>
  </si>
  <si>
    <t>分担金, 負担金</t>
    <phoneticPr fontId="1"/>
  </si>
  <si>
    <t>寄  　付  　金</t>
    <phoneticPr fontId="1"/>
  </si>
  <si>
    <t>（１）普通建設事業費</t>
    <phoneticPr fontId="1"/>
  </si>
  <si>
    <t>（２）災害復旧事業費</t>
    <phoneticPr fontId="1"/>
  </si>
  <si>
    <t>（３）総　　　　　計</t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</si>
  <si>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</si>
  <si>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 xml:space="preserve">                                              104．建          設          事   </t>
    <phoneticPr fontId="1"/>
  </si>
  <si>
    <t>(1) 補 助 事 業 費</t>
    <phoneticPr fontId="1"/>
  </si>
  <si>
    <t>(2) 単 独 事 業 費</t>
    <phoneticPr fontId="1"/>
  </si>
  <si>
    <t>(4) 受 託 事 業 費</t>
    <phoneticPr fontId="1"/>
  </si>
  <si>
    <t>注　普通会計決算の数値
資料提供　県財政課</t>
    <rPh sb="17" eb="18">
      <t>ケン</t>
    </rPh>
    <phoneticPr fontId="1"/>
  </si>
  <si>
    <t>高等学校</t>
  </si>
  <si>
    <t>大学</t>
    <rPh sb="0" eb="2">
      <t>ダイガク</t>
    </rPh>
    <phoneticPr fontId="1"/>
  </si>
  <si>
    <t>(3)国直轄,同級他団体,
　 受託</t>
    <phoneticPr fontId="1"/>
  </si>
  <si>
    <r>
      <rPr>
        <sz val="22"/>
        <rFont val="ＭＳ Ｐ明朝"/>
        <family val="1"/>
        <charset val="128"/>
      </rPr>
      <t xml:space="preserve">    </t>
    </r>
    <r>
      <rPr>
        <sz val="22"/>
        <rFont val="ＭＳ ゴシック"/>
        <family val="3"/>
        <charset val="128"/>
      </rPr>
      <t>業          費</t>
    </r>
    <r>
      <rPr>
        <sz val="2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(令和６年度)</t>
    </r>
    <rPh sb="18" eb="20">
      <t>レイワ</t>
    </rPh>
    <phoneticPr fontId="1"/>
  </si>
  <si>
    <r>
      <t>建　設　事　業　費</t>
    </r>
    <r>
      <rPr>
        <sz val="22"/>
        <rFont val="ＭＳ Ｐ明朝"/>
        <family val="1"/>
        <charset val="128"/>
      </rPr>
      <t xml:space="preserve"> </t>
    </r>
    <r>
      <rPr>
        <sz val="18"/>
        <rFont val="ＭＳ Ｐ明朝"/>
        <family val="1"/>
        <charset val="128"/>
      </rPr>
      <t>（令和６年度）（つづき）</t>
    </r>
    <rPh sb="0" eb="1">
      <t>ケン</t>
    </rPh>
    <rPh sb="2" eb="3">
      <t>セツ</t>
    </rPh>
    <rPh sb="4" eb="5">
      <t>コト</t>
    </rPh>
    <rPh sb="6" eb="7">
      <t>ギョウ</t>
    </rPh>
    <rPh sb="8" eb="9">
      <t>ヒ</t>
    </rPh>
    <rPh sb="11" eb="13">
      <t>レイワ</t>
    </rPh>
    <rPh sb="14" eb="16">
      <t>ネンド</t>
    </rPh>
    <rPh sb="15" eb="16">
      <t>ド</t>
    </rPh>
    <rPh sb="16" eb="18">
      <t>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</si>
</sst>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15"/>
      <name val="ＭＳ 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2" borderId="0"/>
  </cellStyleXfs>
  <cellXfs count="78">
    <xf numFmtId="0" fontId="0" fillId="2" borderId="0" xfId="0"/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2" borderId="2" xfId="0" applyFont="1" applyBorder="1"/>
    <xf numFmtId="0" fontId="6" fillId="2" borderId="4" xfId="0" applyFont="1" applyBorder="1"/>
    <xf numFmtId="0" fontId="7" fillId="0" borderId="4" xfId="0" applyFont="1" applyFill="1" applyBorder="1"/>
    <xf numFmtId="0" fontId="8" fillId="0" borderId="4" xfId="0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0" fillId="0" borderId="10" xfId="0" applyFill="1" applyBorder="1"/>
    <xf numFmtId="0" fontId="0" fillId="0" borderId="1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7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horizontal="centerContinuous" vertical="center"/>
    </xf>
    <xf numFmtId="0" fontId="0" fillId="0" borderId="10" xfId="0" applyFill="1" applyBorder="1" applyAlignment="1">
      <alignment horizontal="centerContinuous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distributed"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distributed"/>
    </xf>
    <xf numFmtId="0" fontId="0" fillId="0" borderId="0" xfId="0" applyFill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ill="1" applyBorder="1" applyAlignment="1">
      <alignment horizontal="distributed"/>
    </xf>
    <xf numFmtId="0" fontId="0" fillId="0" borderId="13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1" fontId="0" fillId="0" borderId="3" xfId="0" applyNumberForma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6" xfId="0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/>
    </xf>
    <xf numFmtId="0" fontId="0" fillId="0" borderId="0" xfId="0" applyFill="1" applyAlignment="1">
      <alignment horizontal="distributed" vertical="center"/>
    </xf>
    <xf numFmtId="0" fontId="3" fillId="0" borderId="0" xfId="0" applyFont="1" applyFill="1" applyAlignment="1">
      <alignment horizontal="right" vertical="center"/>
    </xf>
    <xf numFmtId="0" fontId="0" fillId="2" borderId="0" xfId="0" applyAlignment="1">
      <alignment horizontal="right" vertical="center"/>
    </xf>
    <xf numFmtId="0" fontId="7" fillId="0" borderId="4" xfId="0" applyFont="1" applyFill="1" applyBorder="1" applyAlignment="1">
      <alignment horizontal="left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2" borderId="2" xfId="0" applyFont="1" applyBorder="1" applyAlignment="1">
      <alignment horizontal="right"/>
    </xf>
    <xf numFmtId="0" fontId="0" fillId="0" borderId="2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distributed"/>
    </xf>
    <xf numFmtId="0" fontId="3" fillId="0" borderId="0" xfId="0" applyFont="1" applyFill="1" applyAlignment="1">
      <alignment horizontal="center" vertical="center"/>
    </xf>
    <xf numFmtId="0" fontId="6" fillId="2" borderId="4" xfId="0" applyFont="1" applyBorder="1" applyAlignment="1">
      <alignment horizontal="right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4" xfId="0" applyFill="1" applyBorder="1" applyAlignment="1">
      <alignment horizontal="distributed" vertical="center"/>
    </xf>
    <xf numFmtId="0" fontId="0" fillId="2" borderId="0" xfId="0" applyAlignment="1">
      <alignment vertical="center"/>
    </xf>
    <xf numFmtId="0" fontId="0" fillId="2" borderId="0" xfId="0" applyAlignment="1">
      <alignment horizontal="distributed"/>
    </xf>
    <xf numFmtId="0" fontId="8" fillId="0" borderId="1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0" fillId="0" borderId="1" xfId="0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8"/>
  <sheetViews>
    <sheetView showGridLines="0" tabSelected="1" showOutlineSymbols="0" view="pageBreakPreview" zoomScale="70" zoomScaleNormal="70" zoomScaleSheetLayoutView="70" workbookViewId="0">
      <selection sqref="A1:XFD1048576"/>
    </sheetView>
  </sheetViews>
  <sheetFormatPr defaultColWidth="11.33203125" defaultRowHeight="17.25" customHeight="1" x14ac:dyDescent="0.2"/>
  <cols>
    <col min="1" max="3" width="2" style="1" customWidth="1"/>
    <col min="4" max="4" width="16.58203125" style="1" customWidth="1"/>
    <col min="5" max="5" width="2" style="1" customWidth="1"/>
    <col min="6" max="11" width="15.58203125" style="1" customWidth="1"/>
    <col min="12" max="14" width="2" style="1" customWidth="1"/>
    <col min="15" max="15" width="16.58203125" style="1" customWidth="1"/>
    <col min="16" max="16" width="2" style="1" customWidth="1"/>
    <col min="17" max="22" width="15.58203125" style="1" customWidth="1"/>
    <col min="23" max="25" width="2" style="1" customWidth="1"/>
    <col min="26" max="26" width="16.58203125" style="1" customWidth="1"/>
    <col min="27" max="27" width="2" style="1" customWidth="1"/>
    <col min="28" max="33" width="15.58203125" style="1" customWidth="1"/>
    <col min="34" max="16384" width="11.33203125" style="1"/>
  </cols>
  <sheetData>
    <row r="1" spans="1:33" s="2" customFormat="1" ht="25.5" customHeight="1" x14ac:dyDescent="0.3">
      <c r="C1" s="49" t="s">
        <v>73</v>
      </c>
      <c r="D1" s="49"/>
      <c r="E1" s="49"/>
      <c r="F1" s="50"/>
      <c r="G1" s="50"/>
      <c r="H1" s="50"/>
      <c r="I1" s="50"/>
      <c r="J1" s="50"/>
      <c r="K1" s="50"/>
      <c r="L1" s="59" t="s">
        <v>81</v>
      </c>
      <c r="M1" s="60"/>
      <c r="N1" s="60"/>
      <c r="O1" s="60"/>
      <c r="P1" s="60"/>
      <c r="Q1" s="60"/>
      <c r="R1" s="60"/>
      <c r="S1" s="60"/>
      <c r="T1" s="60"/>
      <c r="U1" s="60"/>
      <c r="V1" s="60"/>
      <c r="W1" s="65" t="s">
        <v>82</v>
      </c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45" customHeight="1" x14ac:dyDescent="0.25">
      <c r="A2" s="51" t="s">
        <v>69</v>
      </c>
      <c r="B2" s="51"/>
      <c r="C2" s="51"/>
      <c r="D2" s="51"/>
      <c r="E2" s="51"/>
      <c r="F2" s="51"/>
      <c r="G2" s="51"/>
      <c r="H2" s="51"/>
      <c r="I2" s="51"/>
      <c r="J2" s="51"/>
      <c r="K2" s="51"/>
      <c r="Q2" s="61" t="s">
        <v>60</v>
      </c>
      <c r="R2" s="61"/>
      <c r="S2" s="61"/>
      <c r="T2" s="61"/>
      <c r="U2" s="61"/>
      <c r="V2" s="61"/>
      <c r="AB2" s="66" t="s">
        <v>60</v>
      </c>
      <c r="AC2" s="66"/>
      <c r="AD2" s="66"/>
      <c r="AE2" s="66"/>
      <c r="AF2" s="66"/>
      <c r="AG2" s="66"/>
    </row>
    <row r="3" spans="1:33" s="18" customFormat="1" ht="19.2" customHeight="1" x14ac:dyDescent="0.2">
      <c r="A3" s="9"/>
      <c r="B3" s="9"/>
      <c r="C3" s="10"/>
      <c r="D3" s="10"/>
      <c r="E3" s="11"/>
      <c r="F3" s="12"/>
      <c r="G3" s="13" t="s">
        <v>65</v>
      </c>
      <c r="H3" s="14"/>
      <c r="I3" s="14"/>
      <c r="J3" s="14"/>
      <c r="K3" s="14"/>
      <c r="L3" s="9"/>
      <c r="M3" s="9"/>
      <c r="N3" s="10"/>
      <c r="O3" s="10"/>
      <c r="P3" s="11"/>
      <c r="Q3" s="15"/>
      <c r="R3" s="13" t="s">
        <v>66</v>
      </c>
      <c r="S3" s="14"/>
      <c r="T3" s="14"/>
      <c r="U3" s="14"/>
      <c r="V3" s="14"/>
      <c r="W3" s="9"/>
      <c r="X3" s="9"/>
      <c r="Y3" s="10"/>
      <c r="Z3" s="10"/>
      <c r="AA3" s="11"/>
      <c r="AB3" s="11"/>
      <c r="AC3" s="16" t="s">
        <v>66</v>
      </c>
      <c r="AD3" s="17"/>
      <c r="AE3" s="16"/>
      <c r="AF3" s="16"/>
      <c r="AG3" s="16"/>
    </row>
    <row r="4" spans="1:33" s="18" customFormat="1" ht="19.2" customHeight="1" x14ac:dyDescent="0.2">
      <c r="A4" s="56" t="s">
        <v>4</v>
      </c>
      <c r="B4" s="56"/>
      <c r="C4" s="56"/>
      <c r="D4" s="56"/>
      <c r="E4" s="57"/>
      <c r="F4" s="19" t="s">
        <v>64</v>
      </c>
      <c r="G4" s="52" t="s">
        <v>6</v>
      </c>
      <c r="H4" s="21" t="s">
        <v>2</v>
      </c>
      <c r="I4" s="52" t="s">
        <v>63</v>
      </c>
      <c r="J4" s="21" t="s">
        <v>62</v>
      </c>
      <c r="K4" s="54" t="s">
        <v>3</v>
      </c>
      <c r="L4" s="56" t="s">
        <v>4</v>
      </c>
      <c r="M4" s="56"/>
      <c r="N4" s="56"/>
      <c r="O4" s="56"/>
      <c r="P4" s="57"/>
      <c r="Q4" s="19" t="s">
        <v>64</v>
      </c>
      <c r="R4" s="52" t="s">
        <v>6</v>
      </c>
      <c r="S4" s="21" t="s">
        <v>2</v>
      </c>
      <c r="T4" s="52" t="s">
        <v>63</v>
      </c>
      <c r="U4" s="21" t="s">
        <v>62</v>
      </c>
      <c r="V4" s="54" t="s">
        <v>3</v>
      </c>
      <c r="W4" s="56" t="s">
        <v>4</v>
      </c>
      <c r="X4" s="56"/>
      <c r="Y4" s="56"/>
      <c r="Z4" s="56"/>
      <c r="AA4" s="57"/>
      <c r="AB4" s="20" t="s">
        <v>64</v>
      </c>
      <c r="AC4" s="67" t="s">
        <v>6</v>
      </c>
      <c r="AD4" s="22" t="s">
        <v>67</v>
      </c>
      <c r="AE4" s="69" t="s">
        <v>63</v>
      </c>
      <c r="AF4" s="21" t="s">
        <v>62</v>
      </c>
      <c r="AG4" s="54" t="s">
        <v>3</v>
      </c>
    </row>
    <row r="5" spans="1:33" s="18" customFormat="1" ht="19.2" customHeight="1" x14ac:dyDescent="0.2">
      <c r="A5" s="23"/>
      <c r="B5" s="23"/>
      <c r="C5" s="24"/>
      <c r="D5" s="24"/>
      <c r="E5" s="25"/>
      <c r="F5" s="24"/>
      <c r="G5" s="53"/>
      <c r="H5" s="26" t="s">
        <v>5</v>
      </c>
      <c r="I5" s="53"/>
      <c r="J5" s="26" t="s">
        <v>61</v>
      </c>
      <c r="K5" s="55"/>
      <c r="L5" s="23"/>
      <c r="M5" s="23"/>
      <c r="N5" s="24"/>
      <c r="O5" s="24"/>
      <c r="P5" s="25"/>
      <c r="Q5" s="27"/>
      <c r="R5" s="62"/>
      <c r="S5" s="28" t="s">
        <v>5</v>
      </c>
      <c r="T5" s="62"/>
      <c r="U5" s="28" t="s">
        <v>61</v>
      </c>
      <c r="V5" s="63"/>
      <c r="W5" s="23"/>
      <c r="X5" s="23"/>
      <c r="Y5" s="24"/>
      <c r="Z5" s="24"/>
      <c r="AA5" s="25"/>
      <c r="AB5" s="25"/>
      <c r="AC5" s="68"/>
      <c r="AD5" s="29" t="s">
        <v>68</v>
      </c>
      <c r="AE5" s="70"/>
      <c r="AF5" s="28" t="s">
        <v>61</v>
      </c>
      <c r="AG5" s="63"/>
    </row>
    <row r="6" spans="1:33" s="18" customFormat="1" ht="16.2" customHeight="1" x14ac:dyDescent="0.2">
      <c r="C6" s="15"/>
      <c r="D6" s="15"/>
      <c r="E6" s="30"/>
      <c r="F6" s="15"/>
      <c r="G6" s="15"/>
      <c r="H6" s="15"/>
      <c r="I6" s="15"/>
      <c r="J6" s="15"/>
      <c r="K6" s="15"/>
      <c r="N6" s="15"/>
      <c r="O6" s="15"/>
      <c r="P6" s="30"/>
      <c r="Q6" s="15"/>
      <c r="R6" s="15"/>
      <c r="S6" s="15"/>
      <c r="T6" s="15"/>
      <c r="U6" s="15"/>
      <c r="V6" s="15"/>
      <c r="Y6" s="15"/>
      <c r="Z6" s="15"/>
      <c r="AA6" s="30"/>
      <c r="AB6" s="15"/>
      <c r="AC6" s="15"/>
      <c r="AD6" s="15"/>
      <c r="AE6" s="15"/>
      <c r="AF6" s="15"/>
      <c r="AG6" s="15"/>
    </row>
    <row r="7" spans="1:33" s="18" customFormat="1" ht="31.95" customHeight="1" x14ac:dyDescent="0.2">
      <c r="A7" s="48" t="s">
        <v>9</v>
      </c>
      <c r="B7" s="48"/>
      <c r="C7" s="48"/>
      <c r="D7" s="48"/>
      <c r="E7" s="30"/>
      <c r="F7" s="32">
        <f>SUM(F9,Q7,AB7)</f>
        <v>142872575</v>
      </c>
      <c r="G7" s="32">
        <f t="shared" ref="G7:K7" si="0">SUM(G9,R7,AC7)</f>
        <v>45700400</v>
      </c>
      <c r="H7" s="32">
        <f t="shared" si="0"/>
        <v>1652011</v>
      </c>
      <c r="I7" s="32">
        <f t="shared" si="0"/>
        <v>67069553</v>
      </c>
      <c r="J7" s="32">
        <f t="shared" si="0"/>
        <v>11883241</v>
      </c>
      <c r="K7" s="32">
        <f t="shared" si="0"/>
        <v>16567370</v>
      </c>
      <c r="L7" s="48" t="s">
        <v>41</v>
      </c>
      <c r="M7" s="48"/>
      <c r="N7" s="48"/>
      <c r="O7" s="48"/>
      <c r="P7" s="30"/>
      <c r="Q7" s="32">
        <f t="shared" ref="Q7:V7" si="1">SUM(Q9,Q52)</f>
        <v>47533405</v>
      </c>
      <c r="R7" s="32">
        <f t="shared" si="1"/>
        <v>0</v>
      </c>
      <c r="S7" s="32">
        <f t="shared" si="1"/>
        <v>12289</v>
      </c>
      <c r="T7" s="32">
        <f t="shared" si="1"/>
        <v>28168327</v>
      </c>
      <c r="U7" s="32">
        <f t="shared" si="1"/>
        <v>6408985</v>
      </c>
      <c r="V7" s="32">
        <f t="shared" si="1"/>
        <v>12943804</v>
      </c>
      <c r="W7" s="71" t="s">
        <v>80</v>
      </c>
      <c r="X7" s="71"/>
      <c r="Y7" s="71"/>
      <c r="Z7" s="71"/>
      <c r="AA7" s="30"/>
      <c r="AB7" s="33">
        <f>SUM(AC7:AG7)</f>
        <v>9840119</v>
      </c>
      <c r="AC7" s="33">
        <f>SUM(AC8,AC11,AC17:AC18)</f>
        <v>14038</v>
      </c>
      <c r="AD7" s="33">
        <f>SUM(AD8,AD11,AD17:AD18)</f>
        <v>1027871</v>
      </c>
      <c r="AE7" s="33">
        <f>SUM(AE8,AE11,AE17:AE18)</f>
        <v>7495970</v>
      </c>
      <c r="AF7" s="33">
        <f>SUM(AF8,AF11,AF17:AF18)</f>
        <v>54626</v>
      </c>
      <c r="AG7" s="33">
        <f>SUM(AG8,AG11,AG17:AG18)</f>
        <v>1247614</v>
      </c>
    </row>
    <row r="8" spans="1:33" s="18" customFormat="1" ht="18" customHeight="1" x14ac:dyDescent="0.2">
      <c r="C8" s="15"/>
      <c r="D8" s="15"/>
      <c r="E8" s="30"/>
      <c r="F8" s="32"/>
      <c r="G8" s="32"/>
      <c r="H8" s="32"/>
      <c r="I8" s="32"/>
      <c r="J8" s="32"/>
      <c r="K8" s="32"/>
      <c r="N8" s="15"/>
      <c r="O8" s="15"/>
      <c r="P8" s="30"/>
      <c r="Q8" s="32"/>
      <c r="R8" s="32"/>
      <c r="S8" s="32"/>
      <c r="T8" s="32"/>
      <c r="U8" s="32"/>
      <c r="V8" s="32"/>
      <c r="X8" s="48" t="s">
        <v>14</v>
      </c>
      <c r="Y8" s="48"/>
      <c r="Z8" s="48"/>
      <c r="AA8" s="30"/>
      <c r="AB8" s="33">
        <f t="shared" ref="AB8:AB18" si="2">SUM(AC8:AG8)</f>
        <v>1502789</v>
      </c>
      <c r="AC8" s="33">
        <f>SUM(AC9:AC10)</f>
        <v>7347</v>
      </c>
      <c r="AD8" s="33">
        <f>SUM(AD9:AD10)</f>
        <v>799871</v>
      </c>
      <c r="AE8" s="33">
        <f>SUM(AE9:AE10)</f>
        <v>274247</v>
      </c>
      <c r="AF8" s="33">
        <f>SUM(AF9:AF10)</f>
        <v>0</v>
      </c>
      <c r="AG8" s="33">
        <f>SUM(AG9:AG10)</f>
        <v>421324</v>
      </c>
    </row>
    <row r="9" spans="1:33" s="18" customFormat="1" ht="18" customHeight="1" x14ac:dyDescent="0.2">
      <c r="A9" s="48" t="s">
        <v>58</v>
      </c>
      <c r="B9" s="48"/>
      <c r="C9" s="48"/>
      <c r="D9" s="48"/>
      <c r="E9" s="30"/>
      <c r="F9" s="32">
        <f>SUM(F11,F50)</f>
        <v>85499051</v>
      </c>
      <c r="G9" s="32">
        <f t="shared" ref="G9:K9" si="3">SUM(G11,G50)</f>
        <v>45686362</v>
      </c>
      <c r="H9" s="32">
        <f t="shared" si="3"/>
        <v>611851</v>
      </c>
      <c r="I9" s="32">
        <f t="shared" si="3"/>
        <v>31405256</v>
      </c>
      <c r="J9" s="32">
        <f t="shared" si="3"/>
        <v>5419630</v>
      </c>
      <c r="K9" s="32">
        <f t="shared" si="3"/>
        <v>2375952</v>
      </c>
      <c r="L9" s="34" t="s">
        <v>0</v>
      </c>
      <c r="M9" s="34"/>
      <c r="N9" s="34"/>
      <c r="O9" s="34"/>
      <c r="P9" s="30"/>
      <c r="Q9" s="32">
        <f>SUM(R9:V9)</f>
        <v>45413892</v>
      </c>
      <c r="R9" s="32">
        <f>SUM(R11,R13,R15,R18:R19,R26:R27,R42:R44,R50)</f>
        <v>0</v>
      </c>
      <c r="S9" s="32">
        <f>SUM(S11,S13,S15,S18:S19,S26:S27,S42:S44,S50)</f>
        <v>12289</v>
      </c>
      <c r="T9" s="32">
        <f>SUM(T11,T13,T15,T18:T19,T26:T27,T42:T44,T50)</f>
        <v>27104470</v>
      </c>
      <c r="U9" s="32">
        <f>SUM(U11,U13,U15,U18:U19,U26:U27,U42:U44,U50)</f>
        <v>5963023</v>
      </c>
      <c r="V9" s="32">
        <f>SUM(V11,V13,V15,V18:V19,V26:V27,V42:V44,V50)</f>
        <v>12334110</v>
      </c>
      <c r="X9" s="35"/>
      <c r="Y9" s="48" t="s">
        <v>26</v>
      </c>
      <c r="Z9" s="48"/>
      <c r="AA9" s="30"/>
      <c r="AB9" s="33">
        <f t="shared" si="2"/>
        <v>1458563</v>
      </c>
      <c r="AC9" s="33">
        <v>0</v>
      </c>
      <c r="AD9" s="33">
        <f>53742+746129</f>
        <v>799871</v>
      </c>
      <c r="AE9" s="33">
        <v>266900</v>
      </c>
      <c r="AF9" s="33">
        <v>0</v>
      </c>
      <c r="AG9" s="33">
        <v>391792</v>
      </c>
    </row>
    <row r="10" spans="1:33" s="18" customFormat="1" ht="18" customHeight="1" x14ac:dyDescent="0.2">
      <c r="C10" s="15"/>
      <c r="D10" s="15"/>
      <c r="E10" s="30"/>
      <c r="F10" s="32"/>
      <c r="G10" s="32"/>
      <c r="H10" s="32"/>
      <c r="I10" s="32"/>
      <c r="J10" s="32"/>
      <c r="K10" s="32"/>
      <c r="L10" s="58" t="s">
        <v>1</v>
      </c>
      <c r="M10" s="58"/>
      <c r="N10" s="58"/>
      <c r="O10" s="58"/>
      <c r="P10" s="30"/>
      <c r="Q10" s="32"/>
      <c r="R10" s="32"/>
      <c r="S10" s="32"/>
      <c r="T10" s="32"/>
      <c r="U10" s="32"/>
      <c r="V10" s="32"/>
      <c r="X10" s="35"/>
      <c r="Y10" s="48" t="s">
        <v>21</v>
      </c>
      <c r="Z10" s="48"/>
      <c r="AA10" s="30"/>
      <c r="AB10" s="33">
        <f t="shared" si="2"/>
        <v>44226</v>
      </c>
      <c r="AC10" s="33">
        <v>7347</v>
      </c>
      <c r="AD10" s="33">
        <v>0</v>
      </c>
      <c r="AE10" s="33">
        <v>7347</v>
      </c>
      <c r="AF10" s="33">
        <v>0</v>
      </c>
      <c r="AG10" s="33">
        <v>29532</v>
      </c>
    </row>
    <row r="11" spans="1:33" s="18" customFormat="1" ht="18" customHeight="1" x14ac:dyDescent="0.2">
      <c r="A11" s="34" t="s">
        <v>0</v>
      </c>
      <c r="B11" s="34"/>
      <c r="C11" s="34"/>
      <c r="D11" s="34"/>
      <c r="E11" s="30"/>
      <c r="F11" s="32">
        <f>SUM(G11:K11)</f>
        <v>82017762</v>
      </c>
      <c r="G11" s="32">
        <f>SUM(G13:G14,G16,G19,G20,G27:G28,G42:G44)</f>
        <v>43717665</v>
      </c>
      <c r="H11" s="32">
        <f t="shared" ref="H11:K11" si="4">SUM(H13:H14,H16,H19,H20,H27:H28,H42:H44)</f>
        <v>611851</v>
      </c>
      <c r="I11" s="32">
        <f t="shared" si="4"/>
        <v>30861837</v>
      </c>
      <c r="J11" s="32">
        <f t="shared" si="4"/>
        <v>4965657</v>
      </c>
      <c r="K11" s="32">
        <f t="shared" si="4"/>
        <v>1860752</v>
      </c>
      <c r="L11" s="34"/>
      <c r="M11" s="48" t="s">
        <v>8</v>
      </c>
      <c r="N11" s="48"/>
      <c r="O11" s="48"/>
      <c r="P11" s="30"/>
      <c r="Q11" s="32">
        <f t="shared" ref="Q11:Q50" si="5">SUM(R11:V11)</f>
        <v>20347647</v>
      </c>
      <c r="R11" s="33">
        <v>0</v>
      </c>
      <c r="S11" s="33">
        <v>0</v>
      </c>
      <c r="T11" s="32">
        <v>15560680</v>
      </c>
      <c r="U11" s="32">
        <v>920869</v>
      </c>
      <c r="V11" s="32">
        <v>3866098</v>
      </c>
      <c r="X11" s="48" t="s">
        <v>16</v>
      </c>
      <c r="Y11" s="48"/>
      <c r="Z11" s="48"/>
      <c r="AA11" s="30"/>
      <c r="AB11" s="33">
        <f t="shared" si="2"/>
        <v>8337330</v>
      </c>
      <c r="AC11" s="33">
        <f>SUM(AC12:AC16)</f>
        <v>6691</v>
      </c>
      <c r="AD11" s="33">
        <f>SUM(AD12:AD16)</f>
        <v>228000</v>
      </c>
      <c r="AE11" s="33">
        <f>SUM(AE12:AE16)</f>
        <v>7221723</v>
      </c>
      <c r="AF11" s="33">
        <f>SUM(AF12:AF16)</f>
        <v>54626</v>
      </c>
      <c r="AG11" s="33">
        <f>SUM(AG12:AG16)</f>
        <v>826290</v>
      </c>
    </row>
    <row r="12" spans="1:33" s="18" customFormat="1" ht="18" customHeight="1" x14ac:dyDescent="0.2">
      <c r="A12" s="58" t="s">
        <v>1</v>
      </c>
      <c r="B12" s="58"/>
      <c r="C12" s="58"/>
      <c r="D12" s="58"/>
      <c r="E12" s="30"/>
      <c r="F12" s="32"/>
      <c r="G12" s="32"/>
      <c r="H12" s="32"/>
      <c r="I12" s="32"/>
      <c r="J12" s="32"/>
      <c r="K12" s="32"/>
      <c r="M12" s="35"/>
      <c r="N12" s="48" t="s">
        <v>42</v>
      </c>
      <c r="O12" s="48"/>
      <c r="P12" s="30"/>
      <c r="Q12" s="32">
        <f t="shared" si="5"/>
        <v>1468401</v>
      </c>
      <c r="R12" s="33">
        <v>0</v>
      </c>
      <c r="S12" s="33">
        <v>0</v>
      </c>
      <c r="T12" s="32">
        <v>960000</v>
      </c>
      <c r="U12" s="32">
        <v>487590</v>
      </c>
      <c r="V12" s="32">
        <v>20811</v>
      </c>
      <c r="X12" s="35"/>
      <c r="Y12" s="48" t="s">
        <v>52</v>
      </c>
      <c r="Z12" s="48"/>
      <c r="AA12" s="30"/>
      <c r="AB12" s="33">
        <f t="shared" si="2"/>
        <v>5807888</v>
      </c>
      <c r="AC12" s="33">
        <v>6691</v>
      </c>
      <c r="AD12" s="33">
        <v>0</v>
      </c>
      <c r="AE12" s="33">
        <v>5328980</v>
      </c>
      <c r="AF12" s="33">
        <v>18026</v>
      </c>
      <c r="AG12" s="33">
        <v>454191</v>
      </c>
    </row>
    <row r="13" spans="1:33" s="18" customFormat="1" ht="18" customHeight="1" x14ac:dyDescent="0.2">
      <c r="B13" s="48" t="s">
        <v>8</v>
      </c>
      <c r="C13" s="48"/>
      <c r="D13" s="48"/>
      <c r="E13" s="30"/>
      <c r="F13" s="32">
        <f t="shared" ref="F13:F26" si="6">SUM(G13:K13)</f>
        <v>1632646</v>
      </c>
      <c r="G13" s="33">
        <v>647040</v>
      </c>
      <c r="H13" s="33">
        <v>0</v>
      </c>
      <c r="I13" s="33">
        <v>857600</v>
      </c>
      <c r="J13" s="33">
        <v>108569</v>
      </c>
      <c r="K13" s="33">
        <v>19437</v>
      </c>
      <c r="M13" s="48" t="s">
        <v>10</v>
      </c>
      <c r="N13" s="48"/>
      <c r="O13" s="48"/>
      <c r="P13" s="30"/>
      <c r="Q13" s="32">
        <f t="shared" si="5"/>
        <v>605163</v>
      </c>
      <c r="R13" s="33">
        <v>0</v>
      </c>
      <c r="S13" s="33">
        <v>0</v>
      </c>
      <c r="T13" s="32">
        <v>471358</v>
      </c>
      <c r="U13" s="32">
        <v>77825</v>
      </c>
      <c r="V13" s="32">
        <v>55980</v>
      </c>
      <c r="X13" s="35"/>
      <c r="Y13" s="48" t="s">
        <v>53</v>
      </c>
      <c r="Z13" s="48"/>
      <c r="AA13" s="30"/>
      <c r="AB13" s="33">
        <f t="shared" si="2"/>
        <v>1562281</v>
      </c>
      <c r="AC13" s="33">
        <v>0</v>
      </c>
      <c r="AD13" s="33">
        <v>0</v>
      </c>
      <c r="AE13" s="33">
        <v>1166600</v>
      </c>
      <c r="AF13" s="33">
        <v>36600</v>
      </c>
      <c r="AG13" s="33">
        <v>359081</v>
      </c>
    </row>
    <row r="14" spans="1:33" s="18" customFormat="1" ht="18" customHeight="1" x14ac:dyDescent="0.2">
      <c r="B14" s="48" t="s">
        <v>10</v>
      </c>
      <c r="C14" s="48"/>
      <c r="D14" s="48"/>
      <c r="E14" s="30"/>
      <c r="F14" s="32">
        <f t="shared" si="6"/>
        <v>65722</v>
      </c>
      <c r="G14" s="32">
        <v>43815</v>
      </c>
      <c r="H14" s="33">
        <v>0</v>
      </c>
      <c r="I14" s="33">
        <v>21800</v>
      </c>
      <c r="J14" s="32">
        <v>45</v>
      </c>
      <c r="K14" s="32">
        <v>62</v>
      </c>
      <c r="M14" s="35"/>
      <c r="N14" s="48" t="s">
        <v>11</v>
      </c>
      <c r="O14" s="48"/>
      <c r="P14" s="30"/>
      <c r="Q14" s="32">
        <f t="shared" si="5"/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X14" s="35"/>
      <c r="Y14" s="48" t="s">
        <v>32</v>
      </c>
      <c r="Z14" s="48"/>
      <c r="AA14" s="30"/>
      <c r="AB14" s="33">
        <f t="shared" si="2"/>
        <v>837843</v>
      </c>
      <c r="AC14" s="33">
        <v>0</v>
      </c>
      <c r="AD14" s="33">
        <v>228000</v>
      </c>
      <c r="AE14" s="33">
        <v>609843</v>
      </c>
      <c r="AF14" s="33">
        <v>0</v>
      </c>
      <c r="AG14" s="33">
        <v>0</v>
      </c>
    </row>
    <row r="15" spans="1:33" s="18" customFormat="1" ht="18" customHeight="1" x14ac:dyDescent="0.2">
      <c r="B15" s="35"/>
      <c r="C15" s="48" t="s">
        <v>11</v>
      </c>
      <c r="D15" s="48"/>
      <c r="E15" s="30"/>
      <c r="F15" s="32">
        <f t="shared" si="6"/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M15" s="48" t="s">
        <v>12</v>
      </c>
      <c r="N15" s="48"/>
      <c r="O15" s="48"/>
      <c r="P15" s="30"/>
      <c r="Q15" s="32">
        <f t="shared" si="5"/>
        <v>412582</v>
      </c>
      <c r="R15" s="32">
        <f>SUM(R16:R17)</f>
        <v>0</v>
      </c>
      <c r="S15" s="32">
        <f>SUM(S16:S17)</f>
        <v>0</v>
      </c>
      <c r="T15" s="32">
        <f t="shared" ref="T15:V15" si="7">SUM(T16:T17)</f>
        <v>60700</v>
      </c>
      <c r="U15" s="32">
        <f t="shared" si="7"/>
        <v>288534</v>
      </c>
      <c r="V15" s="32">
        <f t="shared" si="7"/>
        <v>63348</v>
      </c>
      <c r="X15" s="35"/>
      <c r="Y15" s="48" t="s">
        <v>33</v>
      </c>
      <c r="Z15" s="48"/>
      <c r="AA15" s="30"/>
      <c r="AB15" s="33">
        <f t="shared" si="2"/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</row>
    <row r="16" spans="1:33" s="18" customFormat="1" ht="18" customHeight="1" x14ac:dyDescent="0.2">
      <c r="B16" s="48" t="s">
        <v>12</v>
      </c>
      <c r="C16" s="48"/>
      <c r="D16" s="48"/>
      <c r="E16" s="30"/>
      <c r="F16" s="32">
        <f t="shared" si="6"/>
        <v>4334</v>
      </c>
      <c r="G16" s="32">
        <f>SUM(G17,G18)</f>
        <v>2167</v>
      </c>
      <c r="H16" s="33">
        <f t="shared" ref="H16:K16" si="8">SUM(H17,H18)</f>
        <v>0</v>
      </c>
      <c r="I16" s="33">
        <f t="shared" si="8"/>
        <v>0</v>
      </c>
      <c r="J16" s="33">
        <f t="shared" si="8"/>
        <v>0</v>
      </c>
      <c r="K16" s="32">
        <f t="shared" si="8"/>
        <v>2167</v>
      </c>
      <c r="M16" s="35"/>
      <c r="N16" s="48" t="s">
        <v>20</v>
      </c>
      <c r="O16" s="48"/>
      <c r="P16" s="30"/>
      <c r="Q16" s="32">
        <f t="shared" si="5"/>
        <v>119843</v>
      </c>
      <c r="R16" s="33">
        <v>0</v>
      </c>
      <c r="S16" s="33">
        <v>0</v>
      </c>
      <c r="T16" s="33">
        <v>32900</v>
      </c>
      <c r="U16" s="32">
        <v>32811</v>
      </c>
      <c r="V16" s="32">
        <v>54132</v>
      </c>
      <c r="X16" s="35"/>
      <c r="Y16" s="48" t="s">
        <v>21</v>
      </c>
      <c r="Z16" s="48"/>
      <c r="AA16" s="30"/>
      <c r="AB16" s="33">
        <f t="shared" si="2"/>
        <v>129318</v>
      </c>
      <c r="AC16" s="33">
        <v>0</v>
      </c>
      <c r="AD16" s="33">
        <v>0</v>
      </c>
      <c r="AE16" s="33">
        <v>116300</v>
      </c>
      <c r="AF16" s="33">
        <v>0</v>
      </c>
      <c r="AG16" s="33">
        <v>13018</v>
      </c>
    </row>
    <row r="17" spans="2:33" s="18" customFormat="1" ht="18" customHeight="1" x14ac:dyDescent="0.2">
      <c r="B17" s="35"/>
      <c r="C17" s="48" t="s">
        <v>20</v>
      </c>
      <c r="D17" s="48"/>
      <c r="E17" s="30"/>
      <c r="F17" s="32">
        <f t="shared" si="6"/>
        <v>0</v>
      </c>
      <c r="G17" s="32">
        <v>0</v>
      </c>
      <c r="H17" s="33">
        <v>0</v>
      </c>
      <c r="I17" s="33">
        <v>0</v>
      </c>
      <c r="J17" s="33">
        <v>0</v>
      </c>
      <c r="K17" s="33">
        <v>0</v>
      </c>
      <c r="M17" s="35"/>
      <c r="N17" s="48" t="s">
        <v>21</v>
      </c>
      <c r="O17" s="48"/>
      <c r="P17" s="30"/>
      <c r="Q17" s="32">
        <f t="shared" si="5"/>
        <v>292739</v>
      </c>
      <c r="R17" s="33">
        <v>0</v>
      </c>
      <c r="S17" s="33">
        <v>0</v>
      </c>
      <c r="T17" s="32">
        <v>27800</v>
      </c>
      <c r="U17" s="32">
        <v>255723</v>
      </c>
      <c r="V17" s="32">
        <v>9216</v>
      </c>
      <c r="X17" s="48" t="s">
        <v>54</v>
      </c>
      <c r="Y17" s="74"/>
      <c r="Z17" s="74"/>
      <c r="AA17" s="30"/>
      <c r="AB17" s="33">
        <f t="shared" si="2"/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</row>
    <row r="18" spans="2:33" s="18" customFormat="1" ht="18" customHeight="1" x14ac:dyDescent="0.2">
      <c r="B18" s="35"/>
      <c r="C18" s="48" t="s">
        <v>21</v>
      </c>
      <c r="D18" s="48"/>
      <c r="E18" s="30"/>
      <c r="F18" s="32">
        <f t="shared" si="6"/>
        <v>4334</v>
      </c>
      <c r="G18" s="32">
        <v>2167</v>
      </c>
      <c r="H18" s="33">
        <v>0</v>
      </c>
      <c r="I18" s="33">
        <v>0</v>
      </c>
      <c r="J18" s="33">
        <v>0</v>
      </c>
      <c r="K18" s="32">
        <v>2167</v>
      </c>
      <c r="M18" s="48" t="s">
        <v>13</v>
      </c>
      <c r="N18" s="48"/>
      <c r="O18" s="48"/>
      <c r="P18" s="30"/>
      <c r="Q18" s="32">
        <f t="shared" si="5"/>
        <v>6931</v>
      </c>
      <c r="R18" s="33">
        <v>0</v>
      </c>
      <c r="S18" s="33">
        <v>0</v>
      </c>
      <c r="T18" s="33">
        <v>3405</v>
      </c>
      <c r="U18" s="33">
        <v>3148</v>
      </c>
      <c r="V18" s="33">
        <v>378</v>
      </c>
      <c r="X18" s="48" t="s">
        <v>44</v>
      </c>
      <c r="Y18" s="74"/>
      <c r="Z18" s="74"/>
      <c r="AA18" s="30"/>
      <c r="AB18" s="33">
        <f t="shared" si="2"/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</row>
    <row r="19" spans="2:33" s="18" customFormat="1" ht="18" customHeight="1" x14ac:dyDescent="0.2">
      <c r="B19" s="48" t="s">
        <v>13</v>
      </c>
      <c r="C19" s="48"/>
      <c r="D19" s="48"/>
      <c r="E19" s="30"/>
      <c r="F19" s="32">
        <f t="shared" si="6"/>
        <v>161605</v>
      </c>
      <c r="G19" s="33">
        <v>92365</v>
      </c>
      <c r="H19" s="33">
        <v>0</v>
      </c>
      <c r="I19" s="33">
        <v>8800</v>
      </c>
      <c r="J19" s="33">
        <v>56211</v>
      </c>
      <c r="K19" s="33">
        <v>4229</v>
      </c>
      <c r="M19" s="48" t="s">
        <v>14</v>
      </c>
      <c r="N19" s="48"/>
      <c r="O19" s="48"/>
      <c r="P19" s="30"/>
      <c r="Q19" s="32">
        <f t="shared" si="5"/>
        <v>963054</v>
      </c>
      <c r="R19" s="32">
        <f>SUM(R20:R25)</f>
        <v>0</v>
      </c>
      <c r="S19" s="32">
        <f>SUM(S20:S25)</f>
        <v>6800</v>
      </c>
      <c r="T19" s="32">
        <f>SUM(T20:T25)</f>
        <v>298110</v>
      </c>
      <c r="U19" s="32">
        <f>SUM(U20:U25)</f>
        <v>322623</v>
      </c>
      <c r="V19" s="32">
        <f>SUM(V20:V25)</f>
        <v>335521</v>
      </c>
      <c r="W19" s="23"/>
      <c r="X19" s="37"/>
      <c r="Y19" s="72"/>
      <c r="Z19" s="72"/>
      <c r="AA19" s="38"/>
      <c r="AB19" s="39"/>
      <c r="AC19" s="39"/>
      <c r="AD19" s="39"/>
      <c r="AE19" s="39"/>
      <c r="AF19" s="39"/>
      <c r="AG19" s="39"/>
    </row>
    <row r="20" spans="2:33" s="18" customFormat="1" ht="18" customHeight="1" x14ac:dyDescent="0.2">
      <c r="B20" s="48" t="s">
        <v>14</v>
      </c>
      <c r="C20" s="48"/>
      <c r="D20" s="48"/>
      <c r="E20" s="30"/>
      <c r="F20" s="32">
        <f t="shared" si="6"/>
        <v>24709911</v>
      </c>
      <c r="G20" s="32">
        <f>SUM(G21,G22,G23,G24,G25,G26)</f>
        <v>15005847</v>
      </c>
      <c r="H20" s="32">
        <f t="shared" ref="H20:K20" si="9">SUM(H21,H22,H23,H24,H25,H26)</f>
        <v>457109</v>
      </c>
      <c r="I20" s="32">
        <f t="shared" si="9"/>
        <v>6313586</v>
      </c>
      <c r="J20" s="32">
        <f t="shared" si="9"/>
        <v>2438858</v>
      </c>
      <c r="K20" s="32">
        <f t="shared" si="9"/>
        <v>494511</v>
      </c>
      <c r="M20" s="15"/>
      <c r="N20" s="48" t="s">
        <v>22</v>
      </c>
      <c r="O20" s="48"/>
      <c r="P20" s="30"/>
      <c r="Q20" s="32">
        <f t="shared" si="5"/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X20" s="15"/>
      <c r="Y20" s="31"/>
      <c r="Z20" s="31"/>
      <c r="AA20" s="15"/>
      <c r="AB20" s="36"/>
      <c r="AC20" s="36"/>
      <c r="AD20" s="36"/>
      <c r="AE20" s="36"/>
      <c r="AF20" s="36"/>
      <c r="AG20" s="36"/>
    </row>
    <row r="21" spans="2:33" s="18" customFormat="1" ht="18" customHeight="1" x14ac:dyDescent="0.2">
      <c r="B21" s="35"/>
      <c r="C21" s="48" t="s">
        <v>22</v>
      </c>
      <c r="D21" s="48"/>
      <c r="E21" s="30"/>
      <c r="F21" s="32">
        <f t="shared" si="6"/>
        <v>3850721</v>
      </c>
      <c r="G21" s="32">
        <v>2837464</v>
      </c>
      <c r="H21" s="33">
        <v>0</v>
      </c>
      <c r="I21" s="32">
        <v>468600</v>
      </c>
      <c r="J21" s="32">
        <v>409741</v>
      </c>
      <c r="K21" s="32">
        <v>134916</v>
      </c>
      <c r="M21" s="35"/>
      <c r="N21" s="48" t="s">
        <v>23</v>
      </c>
      <c r="O21" s="48"/>
      <c r="P21" s="30"/>
      <c r="Q21" s="32">
        <f t="shared" si="5"/>
        <v>1575</v>
      </c>
      <c r="R21" s="33">
        <v>0</v>
      </c>
      <c r="S21" s="33">
        <v>0</v>
      </c>
      <c r="T21" s="33">
        <v>0</v>
      </c>
      <c r="U21" s="33">
        <v>0</v>
      </c>
      <c r="V21" s="32">
        <v>1575</v>
      </c>
      <c r="X21" s="15"/>
      <c r="Y21" s="31"/>
      <c r="Z21" s="31"/>
      <c r="AA21" s="15"/>
      <c r="AB21" s="36"/>
      <c r="AC21" s="36"/>
      <c r="AD21" s="36"/>
      <c r="AE21" s="36"/>
      <c r="AF21" s="36"/>
      <c r="AG21" s="36"/>
    </row>
    <row r="22" spans="2:33" s="18" customFormat="1" ht="18" customHeight="1" x14ac:dyDescent="0.2">
      <c r="B22" s="35"/>
      <c r="C22" s="48" t="s">
        <v>23</v>
      </c>
      <c r="D22" s="48"/>
      <c r="E22" s="30"/>
      <c r="F22" s="32">
        <f t="shared" si="6"/>
        <v>1404028</v>
      </c>
      <c r="G22" s="32">
        <v>835497</v>
      </c>
      <c r="H22" s="32">
        <v>2031</v>
      </c>
      <c r="I22" s="32">
        <v>566500</v>
      </c>
      <c r="J22" s="33">
        <v>0</v>
      </c>
      <c r="K22" s="33">
        <v>0</v>
      </c>
      <c r="M22" s="35"/>
      <c r="N22" s="48" t="s">
        <v>24</v>
      </c>
      <c r="O22" s="48"/>
      <c r="P22" s="30"/>
      <c r="Q22" s="32">
        <f t="shared" si="5"/>
        <v>128461</v>
      </c>
      <c r="R22" s="33">
        <v>0</v>
      </c>
      <c r="S22" s="33">
        <v>0</v>
      </c>
      <c r="T22" s="32">
        <v>92500</v>
      </c>
      <c r="U22" s="32">
        <v>35961</v>
      </c>
      <c r="V22" s="32">
        <v>0</v>
      </c>
      <c r="X22" s="15"/>
      <c r="Y22" s="31"/>
      <c r="Z22" s="31"/>
      <c r="AA22" s="15"/>
      <c r="AB22" s="36"/>
      <c r="AC22" s="36"/>
      <c r="AD22" s="36"/>
      <c r="AE22" s="36"/>
      <c r="AF22" s="36"/>
      <c r="AG22" s="36"/>
    </row>
    <row r="23" spans="2:33" s="18" customFormat="1" ht="18" customHeight="1" x14ac:dyDescent="0.2">
      <c r="B23" s="35"/>
      <c r="C23" s="48" t="s">
        <v>24</v>
      </c>
      <c r="D23" s="48"/>
      <c r="E23" s="30"/>
      <c r="F23" s="32">
        <f t="shared" si="6"/>
        <v>4836002</v>
      </c>
      <c r="G23" s="32">
        <v>2633568</v>
      </c>
      <c r="H23" s="33">
        <v>0</v>
      </c>
      <c r="I23" s="32">
        <v>1864919</v>
      </c>
      <c r="J23" s="32">
        <v>337515</v>
      </c>
      <c r="K23" s="33">
        <v>0</v>
      </c>
      <c r="M23" s="35"/>
      <c r="N23" s="48" t="s">
        <v>25</v>
      </c>
      <c r="O23" s="48"/>
      <c r="P23" s="30"/>
      <c r="Q23" s="32">
        <f t="shared" si="5"/>
        <v>219028</v>
      </c>
      <c r="R23" s="33">
        <v>0</v>
      </c>
      <c r="S23" s="33">
        <v>0</v>
      </c>
      <c r="T23" s="32">
        <v>47700</v>
      </c>
      <c r="U23" s="32">
        <v>67569</v>
      </c>
      <c r="V23" s="32">
        <v>103759</v>
      </c>
      <c r="X23" s="15"/>
      <c r="Y23" s="31"/>
      <c r="Z23" s="31"/>
      <c r="AA23" s="15"/>
      <c r="AB23" s="36"/>
      <c r="AC23" s="36"/>
      <c r="AD23" s="36"/>
      <c r="AE23" s="36"/>
      <c r="AF23" s="36"/>
      <c r="AG23" s="36"/>
    </row>
    <row r="24" spans="2:33" s="18" customFormat="1" ht="18" customHeight="1" x14ac:dyDescent="0.2">
      <c r="B24" s="35"/>
      <c r="C24" s="48" t="s">
        <v>25</v>
      </c>
      <c r="D24" s="48"/>
      <c r="E24" s="30"/>
      <c r="F24" s="32">
        <f t="shared" si="6"/>
        <v>2394655</v>
      </c>
      <c r="G24" s="32">
        <v>1227876</v>
      </c>
      <c r="H24" s="32">
        <v>102945</v>
      </c>
      <c r="I24" s="32">
        <v>892300</v>
      </c>
      <c r="J24" s="32">
        <v>142620</v>
      </c>
      <c r="K24" s="33">
        <v>28914</v>
      </c>
      <c r="M24" s="35"/>
      <c r="N24" s="48" t="s">
        <v>26</v>
      </c>
      <c r="O24" s="48"/>
      <c r="P24" s="30"/>
      <c r="Q24" s="32">
        <f t="shared" si="5"/>
        <v>87671</v>
      </c>
      <c r="R24" s="33">
        <v>0</v>
      </c>
      <c r="S24" s="32">
        <v>6800</v>
      </c>
      <c r="T24" s="33">
        <v>0</v>
      </c>
      <c r="U24" s="32">
        <v>15399</v>
      </c>
      <c r="V24" s="32">
        <v>65472</v>
      </c>
      <c r="X24" s="35"/>
      <c r="Y24" s="48"/>
      <c r="Z24" s="48"/>
      <c r="AA24" s="15"/>
      <c r="AB24" s="73"/>
      <c r="AC24" s="73"/>
      <c r="AD24" s="73"/>
      <c r="AE24" s="73"/>
      <c r="AF24" s="73"/>
      <c r="AG24" s="73"/>
    </row>
    <row r="25" spans="2:33" s="18" customFormat="1" ht="18" customHeight="1" x14ac:dyDescent="0.25">
      <c r="B25" s="35"/>
      <c r="C25" s="48" t="s">
        <v>26</v>
      </c>
      <c r="D25" s="48"/>
      <c r="E25" s="30"/>
      <c r="F25" s="32">
        <f t="shared" si="6"/>
        <v>5557664</v>
      </c>
      <c r="G25" s="32">
        <v>3075261</v>
      </c>
      <c r="H25" s="32">
        <f>226583+48323</f>
        <v>274906</v>
      </c>
      <c r="I25" s="32">
        <v>1438940</v>
      </c>
      <c r="J25" s="32">
        <v>762748</v>
      </c>
      <c r="K25" s="32">
        <v>5809</v>
      </c>
      <c r="M25" s="35"/>
      <c r="N25" s="48" t="s">
        <v>21</v>
      </c>
      <c r="O25" s="48"/>
      <c r="P25" s="30"/>
      <c r="Q25" s="32">
        <f t="shared" si="5"/>
        <v>526319</v>
      </c>
      <c r="R25" s="33">
        <v>0</v>
      </c>
      <c r="S25" s="33">
        <v>0</v>
      </c>
      <c r="T25" s="32">
        <v>157910</v>
      </c>
      <c r="U25" s="32">
        <v>203694</v>
      </c>
      <c r="V25" s="32">
        <v>164715</v>
      </c>
      <c r="W25" s="6" t="s">
        <v>70</v>
      </c>
      <c r="X25" s="40"/>
      <c r="Y25" s="37"/>
      <c r="Z25" s="37"/>
      <c r="AA25" s="37"/>
      <c r="AB25" s="4"/>
      <c r="AC25" s="4"/>
      <c r="AD25" s="4"/>
      <c r="AE25" s="4"/>
      <c r="AF25" s="4"/>
      <c r="AG25" s="3" t="s">
        <v>7</v>
      </c>
    </row>
    <row r="26" spans="2:33" s="18" customFormat="1" ht="18" customHeight="1" x14ac:dyDescent="0.2">
      <c r="B26" s="35"/>
      <c r="C26" s="48" t="s">
        <v>21</v>
      </c>
      <c r="D26" s="48"/>
      <c r="E26" s="30"/>
      <c r="F26" s="32">
        <f t="shared" si="6"/>
        <v>6666841</v>
      </c>
      <c r="G26" s="32">
        <v>4396181</v>
      </c>
      <c r="H26" s="32">
        <f>76823+404</f>
        <v>77227</v>
      </c>
      <c r="I26" s="32">
        <v>1082327</v>
      </c>
      <c r="J26" s="32">
        <v>786234</v>
      </c>
      <c r="K26" s="32">
        <v>324872</v>
      </c>
      <c r="M26" s="48" t="s">
        <v>15</v>
      </c>
      <c r="N26" s="48"/>
      <c r="O26" s="48"/>
      <c r="P26" s="30"/>
      <c r="Q26" s="32">
        <f t="shared" si="5"/>
        <v>776127</v>
      </c>
      <c r="R26" s="33">
        <v>0</v>
      </c>
      <c r="S26" s="33">
        <v>0</v>
      </c>
      <c r="T26" s="32">
        <v>0</v>
      </c>
      <c r="U26" s="32">
        <v>14639</v>
      </c>
      <c r="V26" s="32">
        <v>761488</v>
      </c>
      <c r="W26" s="9"/>
      <c r="X26" s="9"/>
      <c r="Y26" s="10"/>
      <c r="Z26" s="10"/>
      <c r="AA26" s="11"/>
      <c r="AB26" s="11"/>
      <c r="AC26" s="16" t="s">
        <v>66</v>
      </c>
      <c r="AD26" s="17"/>
      <c r="AE26" s="16"/>
      <c r="AF26" s="16"/>
      <c r="AG26" s="16"/>
    </row>
    <row r="27" spans="2:33" s="18" customFormat="1" ht="18" customHeight="1" x14ac:dyDescent="0.2">
      <c r="B27" s="48" t="s">
        <v>15</v>
      </c>
      <c r="C27" s="48"/>
      <c r="D27" s="48"/>
      <c r="E27" s="30"/>
      <c r="F27" s="32">
        <f>SUM(G27:K27)</f>
        <v>272024</v>
      </c>
      <c r="G27" s="33">
        <v>122642</v>
      </c>
      <c r="H27" s="33">
        <v>0</v>
      </c>
      <c r="I27" s="33">
        <v>141200</v>
      </c>
      <c r="J27" s="32">
        <v>8181</v>
      </c>
      <c r="K27" s="33">
        <v>1</v>
      </c>
      <c r="M27" s="48" t="s">
        <v>16</v>
      </c>
      <c r="N27" s="48"/>
      <c r="O27" s="48"/>
      <c r="P27" s="30"/>
      <c r="Q27" s="32">
        <f t="shared" si="5"/>
        <v>17913813</v>
      </c>
      <c r="R27" s="32">
        <f>SUM(R28,R29,R30,R31,R32,R33,R34,R39,R40,R41)</f>
        <v>0</v>
      </c>
      <c r="S27" s="32">
        <f>SUM(S28,S29,S30,S31,S32,S33,S34,S39,S40,S41)</f>
        <v>5489</v>
      </c>
      <c r="T27" s="32">
        <f>SUM(T28,T29,T30,T31,T32,T33,T34,T39,T40,T41)</f>
        <v>8432717</v>
      </c>
      <c r="U27" s="32">
        <f>SUM(U28,U29,U30,U31,U32,U33,U34,U39,U40,U41)</f>
        <v>3136100</v>
      </c>
      <c r="V27" s="32">
        <f>SUM(V28,V29,V30,V31,V32,V33,V34,V39,V40,V41)</f>
        <v>6339507</v>
      </c>
      <c r="W27" s="56" t="s">
        <v>4</v>
      </c>
      <c r="X27" s="56"/>
      <c r="Y27" s="56"/>
      <c r="Z27" s="56"/>
      <c r="AA27" s="57"/>
      <c r="AB27" s="20" t="s">
        <v>64</v>
      </c>
      <c r="AC27" s="67" t="s">
        <v>6</v>
      </c>
      <c r="AD27" s="22" t="s">
        <v>67</v>
      </c>
      <c r="AE27" s="69" t="s">
        <v>63</v>
      </c>
      <c r="AF27" s="21" t="s">
        <v>62</v>
      </c>
      <c r="AG27" s="54" t="s">
        <v>3</v>
      </c>
    </row>
    <row r="28" spans="2:33" s="18" customFormat="1" ht="18" customHeight="1" x14ac:dyDescent="0.2">
      <c r="B28" s="48" t="s">
        <v>16</v>
      </c>
      <c r="C28" s="48"/>
      <c r="D28" s="48"/>
      <c r="E28" s="30"/>
      <c r="F28" s="32">
        <f>SUM(G28:K28)</f>
        <v>53495677</v>
      </c>
      <c r="G28" s="32">
        <f>SUM(G29,G30,G31,G32,G33,G34,G35,G39,G40,G41)</f>
        <v>27046128</v>
      </c>
      <c r="H28" s="32">
        <f t="shared" ref="H28:K28" si="10">SUM(H29,H30,H31,H32,H33,H34,H35,H39,H40,H41)</f>
        <v>154742</v>
      </c>
      <c r="I28" s="32">
        <f t="shared" si="10"/>
        <v>22711951</v>
      </c>
      <c r="J28" s="32">
        <f t="shared" si="10"/>
        <v>2258098</v>
      </c>
      <c r="K28" s="32">
        <f t="shared" si="10"/>
        <v>1324758</v>
      </c>
      <c r="M28" s="35"/>
      <c r="N28" s="48" t="s">
        <v>27</v>
      </c>
      <c r="O28" s="48"/>
      <c r="P28" s="30"/>
      <c r="Q28" s="32">
        <f t="shared" si="5"/>
        <v>10064476</v>
      </c>
      <c r="R28" s="33">
        <v>0</v>
      </c>
      <c r="S28" s="32">
        <v>1867</v>
      </c>
      <c r="T28" s="32">
        <v>3104220</v>
      </c>
      <c r="U28" s="32">
        <v>1259090</v>
      </c>
      <c r="V28" s="32">
        <v>5699299</v>
      </c>
      <c r="W28" s="23"/>
      <c r="X28" s="23"/>
      <c r="Y28" s="24"/>
      <c r="Z28" s="24"/>
      <c r="AA28" s="25"/>
      <c r="AB28" s="25"/>
      <c r="AC28" s="68"/>
      <c r="AD28" s="29" t="s">
        <v>68</v>
      </c>
      <c r="AE28" s="70"/>
      <c r="AF28" s="28" t="s">
        <v>61</v>
      </c>
      <c r="AG28" s="63"/>
    </row>
    <row r="29" spans="2:33" s="18" customFormat="1" ht="18" customHeight="1" x14ac:dyDescent="0.2">
      <c r="B29" s="35"/>
      <c r="C29" s="48" t="s">
        <v>27</v>
      </c>
      <c r="D29" s="48"/>
      <c r="E29" s="30"/>
      <c r="F29" s="32">
        <f>SUM(G29:K29)</f>
        <v>29003876</v>
      </c>
      <c r="G29" s="32">
        <v>16097419</v>
      </c>
      <c r="H29" s="33">
        <v>0</v>
      </c>
      <c r="I29" s="32">
        <v>12471700</v>
      </c>
      <c r="J29" s="32">
        <v>5102</v>
      </c>
      <c r="K29" s="32">
        <v>429655</v>
      </c>
      <c r="M29" s="35"/>
      <c r="N29" s="48" t="s">
        <v>28</v>
      </c>
      <c r="O29" s="48"/>
      <c r="P29" s="30"/>
      <c r="Q29" s="32">
        <f t="shared" si="5"/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Y29" s="15"/>
      <c r="Z29" s="15"/>
      <c r="AA29" s="30"/>
      <c r="AB29" s="41"/>
      <c r="AC29" s="41"/>
      <c r="AD29" s="41"/>
      <c r="AE29" s="41"/>
      <c r="AF29" s="41"/>
      <c r="AG29" s="41"/>
    </row>
    <row r="30" spans="2:33" s="18" customFormat="1" ht="18" customHeight="1" x14ac:dyDescent="0.2">
      <c r="B30" s="35"/>
      <c r="C30" s="48" t="s">
        <v>28</v>
      </c>
      <c r="D30" s="48"/>
      <c r="E30" s="30"/>
      <c r="F30" s="32">
        <f t="shared" ref="F30:F39" si="11">SUM(G30:K30)</f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M30" s="35"/>
      <c r="N30" s="48" t="s">
        <v>29</v>
      </c>
      <c r="O30" s="48"/>
      <c r="P30" s="30"/>
      <c r="Q30" s="32">
        <f t="shared" si="5"/>
        <v>5412560</v>
      </c>
      <c r="R30" s="33">
        <v>0</v>
      </c>
      <c r="S30" s="33">
        <f>1253+2369</f>
        <v>3622</v>
      </c>
      <c r="T30" s="32">
        <v>3848116</v>
      </c>
      <c r="U30" s="32">
        <v>1424753</v>
      </c>
      <c r="V30" s="32">
        <v>136069</v>
      </c>
      <c r="W30" s="48" t="s">
        <v>55</v>
      </c>
      <c r="X30" s="48"/>
      <c r="Y30" s="48"/>
      <c r="Z30" s="48"/>
      <c r="AA30" s="30"/>
      <c r="AB30" s="33">
        <f>SUM(AC30:AG30)</f>
        <v>16148655</v>
      </c>
      <c r="AC30" s="33">
        <f>SUM(AC32,AC37,AC42,AC44)</f>
        <v>9646689</v>
      </c>
      <c r="AD30" s="33">
        <f>SUM(AD32,AD37,AD42,AD44)</f>
        <v>0</v>
      </c>
      <c r="AE30" s="33">
        <f>SUM(AE32,AE37,AE42,AE44)</f>
        <v>4272800</v>
      </c>
      <c r="AF30" s="33">
        <f>SUM(AF32,AF37,AF42,AF44)</f>
        <v>1480706</v>
      </c>
      <c r="AG30" s="33">
        <f>SUM(AG32,AG37,AG42,AG44)</f>
        <v>748460</v>
      </c>
    </row>
    <row r="31" spans="2:33" s="18" customFormat="1" ht="18" customHeight="1" x14ac:dyDescent="0.2">
      <c r="B31" s="35"/>
      <c r="C31" s="48" t="s">
        <v>29</v>
      </c>
      <c r="D31" s="48"/>
      <c r="E31" s="30"/>
      <c r="F31" s="32">
        <f t="shared" si="11"/>
        <v>9480892</v>
      </c>
      <c r="G31" s="32">
        <v>4033185</v>
      </c>
      <c r="H31" s="32">
        <f>19992+6125</f>
        <v>26117</v>
      </c>
      <c r="I31" s="32">
        <v>4268073</v>
      </c>
      <c r="J31" s="32">
        <v>1115572</v>
      </c>
      <c r="K31" s="32">
        <v>37945</v>
      </c>
      <c r="M31" s="35"/>
      <c r="N31" s="48" t="s">
        <v>30</v>
      </c>
      <c r="O31" s="48"/>
      <c r="P31" s="30"/>
      <c r="Q31" s="32">
        <f t="shared" si="5"/>
        <v>606780</v>
      </c>
      <c r="R31" s="33">
        <v>0</v>
      </c>
      <c r="S31" s="33">
        <v>0</v>
      </c>
      <c r="T31" s="32">
        <v>199519</v>
      </c>
      <c r="U31" s="32">
        <v>47163</v>
      </c>
      <c r="V31" s="33">
        <v>360098</v>
      </c>
      <c r="X31" s="48"/>
      <c r="Y31" s="48"/>
      <c r="Z31" s="48"/>
      <c r="AA31" s="30"/>
      <c r="AB31" s="33"/>
      <c r="AC31" s="33"/>
      <c r="AD31" s="33"/>
      <c r="AE31" s="33"/>
      <c r="AF31" s="33"/>
      <c r="AG31" s="33"/>
    </row>
    <row r="32" spans="2:33" s="18" customFormat="1" ht="18" customHeight="1" x14ac:dyDescent="0.2">
      <c r="B32" s="35"/>
      <c r="C32" s="48" t="s">
        <v>30</v>
      </c>
      <c r="D32" s="48"/>
      <c r="E32" s="30"/>
      <c r="F32" s="32">
        <f t="shared" si="11"/>
        <v>7497850</v>
      </c>
      <c r="G32" s="32">
        <v>3387847</v>
      </c>
      <c r="H32" s="32">
        <v>33985</v>
      </c>
      <c r="I32" s="32">
        <v>3269238</v>
      </c>
      <c r="J32" s="32">
        <v>797513</v>
      </c>
      <c r="K32" s="33">
        <v>9267</v>
      </c>
      <c r="M32" s="35"/>
      <c r="N32" s="48" t="s">
        <v>31</v>
      </c>
      <c r="O32" s="48"/>
      <c r="P32" s="30"/>
      <c r="Q32" s="32">
        <f t="shared" si="5"/>
        <v>44790</v>
      </c>
      <c r="R32" s="33">
        <v>0</v>
      </c>
      <c r="S32" s="33">
        <v>0</v>
      </c>
      <c r="T32" s="33">
        <v>0</v>
      </c>
      <c r="U32" s="33">
        <v>0</v>
      </c>
      <c r="V32" s="32">
        <v>44790</v>
      </c>
      <c r="W32" s="77" t="s">
        <v>74</v>
      </c>
      <c r="X32" s="74"/>
      <c r="Y32" s="74"/>
      <c r="Z32" s="74"/>
      <c r="AA32" s="30"/>
      <c r="AB32" s="33">
        <f>SUM(AC32:AG32)</f>
        <v>14089366</v>
      </c>
      <c r="AC32" s="33">
        <f>SUM(AC33:AC35)</f>
        <v>9646689</v>
      </c>
      <c r="AD32" s="33">
        <f>SUM(AD33:AD35)</f>
        <v>0</v>
      </c>
      <c r="AE32" s="33">
        <f>SUM(AE33:AE35)</f>
        <v>2649801</v>
      </c>
      <c r="AF32" s="33">
        <f>SUM(AF33:AF35)</f>
        <v>1213158</v>
      </c>
      <c r="AG32" s="33">
        <f>SUM(AG33:AG35)</f>
        <v>579718</v>
      </c>
    </row>
    <row r="33" spans="2:33" s="18" customFormat="1" ht="18" customHeight="1" x14ac:dyDescent="0.2">
      <c r="B33" s="35"/>
      <c r="C33" s="48" t="s">
        <v>31</v>
      </c>
      <c r="D33" s="48"/>
      <c r="E33" s="30"/>
      <c r="F33" s="32">
        <f t="shared" si="11"/>
        <v>1296179</v>
      </c>
      <c r="G33" s="32">
        <v>549940</v>
      </c>
      <c r="H33" s="32">
        <v>3782</v>
      </c>
      <c r="I33" s="32">
        <v>521200</v>
      </c>
      <c r="J33" s="32">
        <v>22786</v>
      </c>
      <c r="K33" s="33">
        <v>198471</v>
      </c>
      <c r="M33" s="35"/>
      <c r="N33" s="48" t="s">
        <v>32</v>
      </c>
      <c r="O33" s="48"/>
      <c r="P33" s="30"/>
      <c r="Q33" s="32">
        <f t="shared" si="5"/>
        <v>763173</v>
      </c>
      <c r="R33" s="33">
        <v>0</v>
      </c>
      <c r="S33" s="33">
        <v>0</v>
      </c>
      <c r="T33" s="32">
        <v>728405</v>
      </c>
      <c r="U33" s="32">
        <v>30000</v>
      </c>
      <c r="V33" s="33">
        <v>4768</v>
      </c>
      <c r="X33" s="35"/>
      <c r="Y33" s="48" t="s">
        <v>56</v>
      </c>
      <c r="Z33" s="48"/>
      <c r="AA33" s="30"/>
      <c r="AB33" s="33">
        <f t="shared" ref="AB33:AB44" si="12">SUM(AC33:AG33)</f>
        <v>9407536</v>
      </c>
      <c r="AC33" s="33">
        <v>5112987</v>
      </c>
      <c r="AD33" s="33">
        <v>0</v>
      </c>
      <c r="AE33" s="33">
        <v>2578301</v>
      </c>
      <c r="AF33" s="33">
        <v>1191965</v>
      </c>
      <c r="AG33" s="33">
        <f>9407536-AC33-AE33-AF33</f>
        <v>524283</v>
      </c>
    </row>
    <row r="34" spans="2:33" s="18" customFormat="1" ht="18" customHeight="1" x14ac:dyDescent="0.2">
      <c r="B34" s="35"/>
      <c r="C34" s="48" t="s">
        <v>32</v>
      </c>
      <c r="D34" s="48"/>
      <c r="E34" s="30"/>
      <c r="F34" s="32">
        <f t="shared" si="11"/>
        <v>2738800</v>
      </c>
      <c r="G34" s="32">
        <v>1363431</v>
      </c>
      <c r="H34" s="32">
        <v>87550</v>
      </c>
      <c r="I34" s="32">
        <v>429052</v>
      </c>
      <c r="J34" s="33">
        <v>257320</v>
      </c>
      <c r="K34" s="33">
        <v>601447</v>
      </c>
      <c r="M34" s="35"/>
      <c r="N34" s="48" t="s">
        <v>33</v>
      </c>
      <c r="O34" s="48"/>
      <c r="P34" s="30"/>
      <c r="Q34" s="32">
        <f t="shared" si="5"/>
        <v>775242</v>
      </c>
      <c r="R34" s="32">
        <f>SUM(R35:R38)</f>
        <v>0</v>
      </c>
      <c r="S34" s="32">
        <f>SUM(S35:S38)</f>
        <v>0</v>
      </c>
      <c r="T34" s="32">
        <f>SUM(T35:T38)</f>
        <v>438957</v>
      </c>
      <c r="U34" s="32">
        <f>SUM(U35:U38)</f>
        <v>336285</v>
      </c>
      <c r="V34" s="32">
        <f>SUM(V35:V38)</f>
        <v>0</v>
      </c>
      <c r="X34" s="15"/>
      <c r="Y34" s="48" t="s">
        <v>57</v>
      </c>
      <c r="Z34" s="48"/>
      <c r="AA34" s="30"/>
      <c r="AB34" s="33">
        <f t="shared" si="12"/>
        <v>4681830</v>
      </c>
      <c r="AC34" s="33">
        <v>4533702</v>
      </c>
      <c r="AD34" s="33">
        <v>0</v>
      </c>
      <c r="AE34" s="33">
        <v>71500</v>
      </c>
      <c r="AF34" s="33">
        <v>21193</v>
      </c>
      <c r="AG34" s="33">
        <f>4681830-AF34-AE34-AC34</f>
        <v>55435</v>
      </c>
    </row>
    <row r="35" spans="2:33" s="18" customFormat="1" ht="18" customHeight="1" x14ac:dyDescent="0.2">
      <c r="B35" s="35"/>
      <c r="C35" s="48" t="s">
        <v>33</v>
      </c>
      <c r="D35" s="48"/>
      <c r="E35" s="30"/>
      <c r="F35" s="32">
        <f t="shared" si="11"/>
        <v>2475236</v>
      </c>
      <c r="G35" s="32">
        <f>SUM(G36,G37,G38,G39)</f>
        <v>1295187</v>
      </c>
      <c r="H35" s="32">
        <f t="shared" ref="H35:K35" si="13">SUM(H36,H37,H38,H39)</f>
        <v>0</v>
      </c>
      <c r="I35" s="32">
        <f t="shared" si="13"/>
        <v>1119488</v>
      </c>
      <c r="J35" s="32">
        <f t="shared" si="13"/>
        <v>15029</v>
      </c>
      <c r="K35" s="32">
        <f t="shared" si="13"/>
        <v>45532</v>
      </c>
      <c r="M35" s="35"/>
      <c r="N35" s="15"/>
      <c r="O35" s="31" t="s">
        <v>34</v>
      </c>
      <c r="P35" s="30"/>
      <c r="Q35" s="32">
        <f t="shared" si="5"/>
        <v>47928</v>
      </c>
      <c r="R35" s="33">
        <v>0</v>
      </c>
      <c r="S35" s="33">
        <v>0</v>
      </c>
      <c r="T35" s="33">
        <v>4209</v>
      </c>
      <c r="U35" s="33">
        <v>43719</v>
      </c>
      <c r="V35" s="32">
        <v>0</v>
      </c>
      <c r="X35" s="35"/>
      <c r="Y35" s="48" t="s">
        <v>21</v>
      </c>
      <c r="Z35" s="48"/>
      <c r="AA35" s="30"/>
      <c r="AB35" s="33">
        <f t="shared" si="12"/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</row>
    <row r="36" spans="2:33" s="18" customFormat="1" ht="18" customHeight="1" x14ac:dyDescent="0.2">
      <c r="B36" s="35"/>
      <c r="D36" s="31" t="s">
        <v>34</v>
      </c>
      <c r="E36" s="30"/>
      <c r="F36" s="32">
        <f t="shared" si="11"/>
        <v>1337173</v>
      </c>
      <c r="G36" s="32">
        <v>719748</v>
      </c>
      <c r="H36" s="33">
        <v>0</v>
      </c>
      <c r="I36" s="32">
        <v>595191</v>
      </c>
      <c r="J36" s="32">
        <v>11492</v>
      </c>
      <c r="K36" s="33">
        <v>10742</v>
      </c>
      <c r="M36" s="35"/>
      <c r="O36" s="31" t="s">
        <v>35</v>
      </c>
      <c r="P36" s="30"/>
      <c r="Q36" s="32">
        <f t="shared" si="5"/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X36" s="35"/>
      <c r="Y36" s="48"/>
      <c r="Z36" s="48"/>
      <c r="AA36" s="30"/>
      <c r="AB36" s="33"/>
      <c r="AC36" s="33"/>
      <c r="AD36" s="33"/>
      <c r="AE36" s="33"/>
      <c r="AF36" s="33"/>
      <c r="AG36" s="33"/>
    </row>
    <row r="37" spans="2:33" s="18" customFormat="1" ht="18" customHeight="1" x14ac:dyDescent="0.2">
      <c r="B37" s="35"/>
      <c r="D37" s="31" t="s">
        <v>35</v>
      </c>
      <c r="E37" s="30"/>
      <c r="F37" s="32">
        <f t="shared" si="11"/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M37" s="35"/>
      <c r="O37" s="31" t="s">
        <v>36</v>
      </c>
      <c r="P37" s="30"/>
      <c r="Q37" s="32">
        <f t="shared" si="5"/>
        <v>727314</v>
      </c>
      <c r="R37" s="33">
        <v>0</v>
      </c>
      <c r="S37" s="33">
        <v>0</v>
      </c>
      <c r="T37" s="33">
        <v>434748</v>
      </c>
      <c r="U37" s="33">
        <v>292566</v>
      </c>
      <c r="V37" s="33">
        <v>0</v>
      </c>
      <c r="W37" s="77" t="s">
        <v>75</v>
      </c>
      <c r="X37" s="74"/>
      <c r="Y37" s="74"/>
      <c r="Z37" s="74"/>
      <c r="AA37" s="30"/>
      <c r="AB37" s="33">
        <f t="shared" si="12"/>
        <v>1482712</v>
      </c>
      <c r="AC37" s="33">
        <f>SUM(AC38:AC40)</f>
        <v>0</v>
      </c>
      <c r="AD37" s="33">
        <f>SUM(AD38:AD40)</f>
        <v>0</v>
      </c>
      <c r="AE37" s="33">
        <f>SUM(AE38:AE40)</f>
        <v>1056000</v>
      </c>
      <c r="AF37" s="33">
        <f>SUM(AF38:AF40)</f>
        <v>267548</v>
      </c>
      <c r="AG37" s="33">
        <f>SUM(AG38:AG40)</f>
        <v>159164</v>
      </c>
    </row>
    <row r="38" spans="2:33" s="18" customFormat="1" ht="18" customHeight="1" x14ac:dyDescent="0.2">
      <c r="B38" s="35"/>
      <c r="D38" s="31" t="s">
        <v>36</v>
      </c>
      <c r="E38" s="30"/>
      <c r="F38" s="32">
        <f t="shared" si="11"/>
        <v>1138063</v>
      </c>
      <c r="G38" s="32">
        <v>575439</v>
      </c>
      <c r="H38" s="33">
        <v>0</v>
      </c>
      <c r="I38" s="32">
        <v>524297</v>
      </c>
      <c r="J38" s="32">
        <v>3537</v>
      </c>
      <c r="K38" s="32">
        <v>34790</v>
      </c>
      <c r="M38" s="35"/>
      <c r="O38" s="31" t="s">
        <v>44</v>
      </c>
      <c r="P38" s="30"/>
      <c r="Q38" s="32">
        <f t="shared" si="5"/>
        <v>0</v>
      </c>
      <c r="R38" s="33">
        <v>0</v>
      </c>
      <c r="S38" s="33">
        <v>0</v>
      </c>
      <c r="T38" s="33">
        <v>0</v>
      </c>
      <c r="U38" s="32">
        <v>0</v>
      </c>
      <c r="V38" s="32">
        <v>0</v>
      </c>
      <c r="X38" s="35"/>
      <c r="Y38" s="48" t="s">
        <v>56</v>
      </c>
      <c r="Z38" s="48"/>
      <c r="AA38" s="30"/>
      <c r="AB38" s="33">
        <f t="shared" si="12"/>
        <v>1259422</v>
      </c>
      <c r="AC38" s="33">
        <v>0</v>
      </c>
      <c r="AD38" s="33">
        <v>0</v>
      </c>
      <c r="AE38" s="33">
        <v>979000</v>
      </c>
      <c r="AF38" s="33">
        <v>258300</v>
      </c>
      <c r="AG38" s="33">
        <f>1259422-AF38-AE38</f>
        <v>22122</v>
      </c>
    </row>
    <row r="39" spans="2:33" s="18" customFormat="1" ht="18" customHeight="1" x14ac:dyDescent="0.2">
      <c r="B39" s="35"/>
      <c r="D39" s="31" t="s">
        <v>44</v>
      </c>
      <c r="E39" s="30"/>
      <c r="F39" s="32">
        <f t="shared" si="11"/>
        <v>0</v>
      </c>
      <c r="G39" s="32">
        <v>0</v>
      </c>
      <c r="H39" s="33">
        <v>0</v>
      </c>
      <c r="I39" s="32">
        <v>0</v>
      </c>
      <c r="J39" s="32">
        <v>0</v>
      </c>
      <c r="K39" s="32">
        <v>0</v>
      </c>
      <c r="M39" s="35"/>
      <c r="N39" s="48" t="s">
        <v>37</v>
      </c>
      <c r="O39" s="48"/>
      <c r="P39" s="30"/>
      <c r="Q39" s="32">
        <f t="shared" si="5"/>
        <v>60755</v>
      </c>
      <c r="R39" s="33">
        <v>0</v>
      </c>
      <c r="S39" s="33">
        <v>0</v>
      </c>
      <c r="T39" s="32">
        <v>0</v>
      </c>
      <c r="U39" s="33">
        <v>782</v>
      </c>
      <c r="V39" s="32">
        <v>59973</v>
      </c>
      <c r="X39" s="35"/>
      <c r="Y39" s="48" t="s">
        <v>57</v>
      </c>
      <c r="Z39" s="48"/>
      <c r="AA39" s="30"/>
      <c r="AB39" s="33">
        <f t="shared" si="12"/>
        <v>173360</v>
      </c>
      <c r="AC39" s="33">
        <v>0</v>
      </c>
      <c r="AD39" s="33">
        <v>0</v>
      </c>
      <c r="AE39" s="33">
        <v>46300</v>
      </c>
      <c r="AF39" s="33">
        <v>0</v>
      </c>
      <c r="AG39" s="33">
        <f>173360-AE39</f>
        <v>127060</v>
      </c>
    </row>
    <row r="40" spans="2:33" s="18" customFormat="1" ht="18" customHeight="1" x14ac:dyDescent="0.2">
      <c r="B40" s="35"/>
      <c r="C40" s="48" t="s">
        <v>37</v>
      </c>
      <c r="D40" s="48"/>
      <c r="E40" s="30"/>
      <c r="F40" s="32">
        <f t="shared" ref="F40:F44" si="14">SUM(G40:K40)</f>
        <v>690236</v>
      </c>
      <c r="G40" s="32">
        <v>298567</v>
      </c>
      <c r="H40" s="33">
        <v>0</v>
      </c>
      <c r="I40" s="32">
        <v>376100</v>
      </c>
      <c r="J40" s="32">
        <v>13128</v>
      </c>
      <c r="K40" s="32">
        <v>2441</v>
      </c>
      <c r="M40" s="35"/>
      <c r="N40" s="48" t="s">
        <v>43</v>
      </c>
      <c r="O40" s="48"/>
      <c r="P40" s="30"/>
      <c r="Q40" s="32">
        <f t="shared" si="5"/>
        <v>20001</v>
      </c>
      <c r="R40" s="33">
        <v>0</v>
      </c>
      <c r="S40" s="33">
        <v>0</v>
      </c>
      <c r="T40" s="33">
        <v>0</v>
      </c>
      <c r="U40" s="33">
        <v>0</v>
      </c>
      <c r="V40" s="33">
        <v>20001</v>
      </c>
      <c r="X40" s="35"/>
      <c r="Y40" s="48" t="s">
        <v>21</v>
      </c>
      <c r="Z40" s="48"/>
      <c r="AA40" s="30"/>
      <c r="AB40" s="33">
        <f t="shared" si="12"/>
        <v>49930</v>
      </c>
      <c r="AC40" s="33">
        <v>0</v>
      </c>
      <c r="AD40" s="33">
        <v>0</v>
      </c>
      <c r="AE40" s="33">
        <v>30700</v>
      </c>
      <c r="AF40" s="33">
        <v>9248</v>
      </c>
      <c r="AG40" s="33">
        <f>49930-AF40-AE40</f>
        <v>9982</v>
      </c>
    </row>
    <row r="41" spans="2:33" s="18" customFormat="1" ht="18" customHeight="1" x14ac:dyDescent="0.2">
      <c r="B41" s="35"/>
      <c r="C41" s="48" t="s">
        <v>21</v>
      </c>
      <c r="D41" s="48"/>
      <c r="E41" s="30"/>
      <c r="F41" s="32">
        <f t="shared" si="14"/>
        <v>312608</v>
      </c>
      <c r="G41" s="32">
        <v>20552</v>
      </c>
      <c r="H41" s="33">
        <v>3308</v>
      </c>
      <c r="I41" s="32">
        <v>257100</v>
      </c>
      <c r="J41" s="32">
        <v>31648</v>
      </c>
      <c r="K41" s="32">
        <v>0</v>
      </c>
      <c r="M41" s="35"/>
      <c r="N41" s="48" t="s">
        <v>21</v>
      </c>
      <c r="O41" s="48"/>
      <c r="P41" s="30"/>
      <c r="Q41" s="32">
        <f t="shared" si="5"/>
        <v>166036</v>
      </c>
      <c r="R41" s="33">
        <v>0</v>
      </c>
      <c r="S41" s="33">
        <v>0</v>
      </c>
      <c r="T41" s="33">
        <v>113500</v>
      </c>
      <c r="U41" s="32">
        <v>38027</v>
      </c>
      <c r="V41" s="32">
        <v>14509</v>
      </c>
      <c r="X41" s="35"/>
      <c r="Y41" s="48"/>
      <c r="Z41" s="48"/>
      <c r="AA41" s="30"/>
      <c r="AB41" s="33"/>
      <c r="AC41" s="33"/>
      <c r="AD41" s="33"/>
      <c r="AE41" s="33"/>
      <c r="AF41" s="33"/>
      <c r="AG41" s="33"/>
    </row>
    <row r="42" spans="2:33" s="18" customFormat="1" ht="18" customHeight="1" x14ac:dyDescent="0.2">
      <c r="B42" s="48" t="s">
        <v>17</v>
      </c>
      <c r="C42" s="48"/>
      <c r="D42" s="48"/>
      <c r="E42" s="30"/>
      <c r="F42" s="32">
        <f t="shared" si="14"/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M42" s="48" t="s">
        <v>17</v>
      </c>
      <c r="N42" s="48"/>
      <c r="O42" s="48"/>
      <c r="P42" s="30"/>
      <c r="Q42" s="32">
        <f t="shared" si="5"/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77" t="s">
        <v>59</v>
      </c>
      <c r="X42" s="74"/>
      <c r="Y42" s="74"/>
      <c r="Z42" s="74"/>
      <c r="AA42" s="30"/>
      <c r="AB42" s="33">
        <f t="shared" si="12"/>
        <v>576577</v>
      </c>
      <c r="AC42" s="33">
        <v>0</v>
      </c>
      <c r="AD42" s="33">
        <v>0</v>
      </c>
      <c r="AE42" s="33">
        <v>566999</v>
      </c>
      <c r="AF42" s="33">
        <v>0</v>
      </c>
      <c r="AG42" s="33">
        <v>9578</v>
      </c>
    </row>
    <row r="43" spans="2:33" s="18" customFormat="1" ht="18" customHeight="1" x14ac:dyDescent="0.2">
      <c r="B43" s="48" t="s">
        <v>18</v>
      </c>
      <c r="C43" s="48"/>
      <c r="D43" s="48"/>
      <c r="E43" s="30"/>
      <c r="F43" s="32">
        <f t="shared" si="14"/>
        <v>562349</v>
      </c>
      <c r="G43" s="32">
        <v>256489</v>
      </c>
      <c r="H43" s="33">
        <v>0</v>
      </c>
      <c r="I43" s="32">
        <v>289800</v>
      </c>
      <c r="J43" s="32">
        <v>6405</v>
      </c>
      <c r="K43" s="32">
        <v>9655</v>
      </c>
      <c r="M43" s="48" t="s">
        <v>18</v>
      </c>
      <c r="N43" s="48"/>
      <c r="O43" s="48"/>
      <c r="P43" s="30"/>
      <c r="Q43" s="32">
        <f t="shared" si="5"/>
        <v>1435019</v>
      </c>
      <c r="R43" s="33">
        <v>0</v>
      </c>
      <c r="S43" s="33">
        <v>0</v>
      </c>
      <c r="T43" s="32">
        <v>369700</v>
      </c>
      <c r="U43" s="33">
        <v>234232</v>
      </c>
      <c r="V43" s="32">
        <v>831087</v>
      </c>
      <c r="X43" s="35"/>
      <c r="Y43" s="48"/>
      <c r="Z43" s="48"/>
      <c r="AA43" s="30"/>
      <c r="AB43" s="33"/>
      <c r="AC43" s="33"/>
      <c r="AD43" s="33"/>
      <c r="AE43" s="33"/>
      <c r="AF43" s="33"/>
      <c r="AG43" s="33"/>
    </row>
    <row r="44" spans="2:33" s="18" customFormat="1" ht="18" customHeight="1" x14ac:dyDescent="0.2">
      <c r="B44" s="48" t="s">
        <v>19</v>
      </c>
      <c r="C44" s="48"/>
      <c r="D44" s="48"/>
      <c r="E44" s="30"/>
      <c r="F44" s="32">
        <f t="shared" si="14"/>
        <v>1113494</v>
      </c>
      <c r="G44" s="32">
        <f>SUM(G45,G46,G47,G48)</f>
        <v>501172</v>
      </c>
      <c r="H44" s="32">
        <f t="shared" ref="H44:K44" si="15">SUM(H45,H46,H47,H48)</f>
        <v>0</v>
      </c>
      <c r="I44" s="32">
        <f t="shared" si="15"/>
        <v>517100</v>
      </c>
      <c r="J44" s="32">
        <f t="shared" si="15"/>
        <v>89290</v>
      </c>
      <c r="K44" s="32">
        <f t="shared" si="15"/>
        <v>5932</v>
      </c>
      <c r="M44" s="48" t="s">
        <v>19</v>
      </c>
      <c r="N44" s="48"/>
      <c r="O44" s="48"/>
      <c r="P44" s="30"/>
      <c r="Q44" s="32">
        <f t="shared" si="5"/>
        <v>2945322</v>
      </c>
      <c r="R44" s="32">
        <f>SUM(R45:R49)</f>
        <v>0</v>
      </c>
      <c r="S44" s="32">
        <f>SUM(S45:S49)</f>
        <v>0</v>
      </c>
      <c r="T44" s="32">
        <f>SUM(T45:T49)</f>
        <v>1906500</v>
      </c>
      <c r="U44" s="32">
        <f>SUM(U45:U49)</f>
        <v>964873</v>
      </c>
      <c r="V44" s="32">
        <f>SUM(V45:V49)</f>
        <v>73949</v>
      </c>
      <c r="W44" s="77" t="s">
        <v>76</v>
      </c>
      <c r="X44" s="74"/>
      <c r="Y44" s="74"/>
      <c r="Z44" s="74"/>
      <c r="AA44" s="30"/>
      <c r="AB44" s="33">
        <f t="shared" si="12"/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</row>
    <row r="45" spans="2:33" s="18" customFormat="1" ht="18" customHeight="1" x14ac:dyDescent="0.2">
      <c r="B45" s="35"/>
      <c r="C45" s="48" t="s">
        <v>38</v>
      </c>
      <c r="D45" s="48"/>
      <c r="E45" s="30"/>
      <c r="F45" s="32">
        <f>SUM(G45:K45)</f>
        <v>378634</v>
      </c>
      <c r="G45" s="32">
        <v>165567</v>
      </c>
      <c r="H45" s="33">
        <v>0</v>
      </c>
      <c r="I45" s="33">
        <v>184900</v>
      </c>
      <c r="J45" s="32">
        <v>28167</v>
      </c>
      <c r="K45" s="32">
        <v>0</v>
      </c>
      <c r="M45" s="35"/>
      <c r="N45" s="48" t="s">
        <v>78</v>
      </c>
      <c r="O45" s="48"/>
      <c r="P45" s="30"/>
      <c r="Q45" s="32">
        <f t="shared" si="5"/>
        <v>1556660</v>
      </c>
      <c r="R45" s="33">
        <v>0</v>
      </c>
      <c r="S45" s="33">
        <v>0</v>
      </c>
      <c r="T45" s="33">
        <v>932100</v>
      </c>
      <c r="U45" s="33">
        <v>601132</v>
      </c>
      <c r="V45" s="33">
        <v>23428</v>
      </c>
      <c r="W45" s="23"/>
      <c r="X45" s="37"/>
      <c r="Y45" s="37"/>
      <c r="Z45" s="37"/>
      <c r="AA45" s="38"/>
      <c r="AB45" s="42"/>
      <c r="AC45" s="42"/>
      <c r="AD45" s="42"/>
      <c r="AE45" s="42"/>
      <c r="AF45" s="42"/>
      <c r="AG45" s="42"/>
    </row>
    <row r="46" spans="2:33" s="18" customFormat="1" ht="18" customHeight="1" x14ac:dyDescent="0.2">
      <c r="B46" s="35"/>
      <c r="C46" s="48" t="s">
        <v>72</v>
      </c>
      <c r="D46" s="48"/>
      <c r="E46" s="30"/>
      <c r="F46" s="32">
        <v>155426</v>
      </c>
      <c r="G46" s="33">
        <v>16171</v>
      </c>
      <c r="H46" s="33">
        <v>0</v>
      </c>
      <c r="I46" s="33">
        <v>103500</v>
      </c>
      <c r="J46" s="33">
        <v>35692</v>
      </c>
      <c r="K46" s="33">
        <v>63</v>
      </c>
      <c r="M46" s="35"/>
      <c r="N46" s="48" t="s">
        <v>72</v>
      </c>
      <c r="O46" s="48"/>
      <c r="P46" s="30"/>
      <c r="Q46" s="32">
        <f t="shared" si="5"/>
        <v>69032</v>
      </c>
      <c r="R46" s="33">
        <v>0</v>
      </c>
      <c r="S46" s="33">
        <v>0</v>
      </c>
      <c r="T46" s="33">
        <v>44500</v>
      </c>
      <c r="U46" s="33">
        <v>14886</v>
      </c>
      <c r="V46" s="32">
        <v>9646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2:33" s="18" customFormat="1" ht="18" customHeight="1" x14ac:dyDescent="0.2">
      <c r="B47" s="35"/>
      <c r="C47" s="48" t="s">
        <v>39</v>
      </c>
      <c r="D47" s="48"/>
      <c r="E47" s="30"/>
      <c r="F47" s="32">
        <f>SUM(G47:K47)</f>
        <v>19961</v>
      </c>
      <c r="G47" s="33">
        <v>14092</v>
      </c>
      <c r="H47" s="33">
        <v>0</v>
      </c>
      <c r="I47" s="33">
        <v>0</v>
      </c>
      <c r="J47" s="33">
        <v>0</v>
      </c>
      <c r="K47" s="33">
        <v>5869</v>
      </c>
      <c r="M47" s="35"/>
      <c r="N47" s="48" t="s">
        <v>79</v>
      </c>
      <c r="O47" s="48"/>
      <c r="P47" s="30"/>
      <c r="Q47" s="32">
        <f t="shared" si="5"/>
        <v>247791</v>
      </c>
      <c r="R47" s="33">
        <v>0</v>
      </c>
      <c r="S47" s="33">
        <v>0</v>
      </c>
      <c r="T47" s="33">
        <v>241400</v>
      </c>
      <c r="U47" s="33">
        <v>6391</v>
      </c>
      <c r="V47" s="33">
        <v>0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2:33" s="18" customFormat="1" ht="18" customHeight="1" x14ac:dyDescent="0.2">
      <c r="B48" s="35"/>
      <c r="C48" s="48" t="s">
        <v>21</v>
      </c>
      <c r="D48" s="48"/>
      <c r="E48" s="30"/>
      <c r="F48" s="32">
        <f>SUM(G48:K48)</f>
        <v>559473</v>
      </c>
      <c r="G48" s="32">
        <v>305342</v>
      </c>
      <c r="H48" s="33">
        <v>0</v>
      </c>
      <c r="I48" s="33">
        <v>228700</v>
      </c>
      <c r="J48" s="33">
        <v>25431</v>
      </c>
      <c r="K48" s="33">
        <v>0</v>
      </c>
      <c r="M48" s="35"/>
      <c r="N48" s="48" t="s">
        <v>39</v>
      </c>
      <c r="O48" s="48"/>
      <c r="P48" s="30"/>
      <c r="Q48" s="32">
        <f t="shared" si="5"/>
        <v>259228</v>
      </c>
      <c r="R48" s="33">
        <v>0</v>
      </c>
      <c r="S48" s="33">
        <v>0</v>
      </c>
      <c r="T48" s="32">
        <v>172200</v>
      </c>
      <c r="U48" s="32">
        <v>61998</v>
      </c>
      <c r="V48" s="32">
        <v>25030</v>
      </c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s="18" customFormat="1" ht="18" customHeight="1" x14ac:dyDescent="0.2">
      <c r="A49" s="48"/>
      <c r="B49" s="48"/>
      <c r="C49" s="48"/>
      <c r="D49" s="48"/>
      <c r="E49" s="30"/>
      <c r="F49" s="32"/>
      <c r="G49" s="32"/>
      <c r="H49" s="32"/>
      <c r="I49" s="32"/>
      <c r="J49" s="32"/>
      <c r="K49" s="32"/>
      <c r="N49" s="48" t="s">
        <v>21</v>
      </c>
      <c r="O49" s="48"/>
      <c r="P49" s="30"/>
      <c r="Q49" s="32">
        <f t="shared" si="5"/>
        <v>812611</v>
      </c>
      <c r="R49" s="33">
        <v>0</v>
      </c>
      <c r="S49" s="33">
        <v>0</v>
      </c>
      <c r="T49" s="33">
        <v>516300</v>
      </c>
      <c r="U49" s="32">
        <v>280466</v>
      </c>
      <c r="V49" s="32">
        <v>15845</v>
      </c>
      <c r="AB49" s="50"/>
      <c r="AC49" s="50"/>
      <c r="AD49" s="50"/>
      <c r="AE49" s="50"/>
      <c r="AF49" s="50"/>
      <c r="AG49" s="50"/>
    </row>
    <row r="50" spans="1:33" s="18" customFormat="1" ht="18" customHeight="1" x14ac:dyDescent="0.25">
      <c r="A50" s="48" t="s">
        <v>40</v>
      </c>
      <c r="B50" s="48"/>
      <c r="C50" s="48"/>
      <c r="D50" s="48"/>
      <c r="E50" s="30"/>
      <c r="F50" s="32">
        <f>SUM(G50:K50)</f>
        <v>3481289</v>
      </c>
      <c r="G50" s="32">
        <f>SUM(G52:G56,G63:G64,G70)</f>
        <v>1968697</v>
      </c>
      <c r="H50" s="32">
        <f>SUM(H52:H56,H63:H64,H70)</f>
        <v>0</v>
      </c>
      <c r="I50" s="32">
        <f>SUM(I52:I56,I63:I64,I70)</f>
        <v>543419</v>
      </c>
      <c r="J50" s="32">
        <f>SUM(J52:J56,J63:J64,J70)</f>
        <v>453973</v>
      </c>
      <c r="K50" s="32">
        <f>SUM(K52:K56,K63:K64,K70)</f>
        <v>515200</v>
      </c>
      <c r="M50" s="48" t="s">
        <v>44</v>
      </c>
      <c r="N50" s="48"/>
      <c r="O50" s="48"/>
      <c r="P50" s="30"/>
      <c r="Q50" s="32">
        <f t="shared" si="5"/>
        <v>8234</v>
      </c>
      <c r="R50" s="33">
        <v>0</v>
      </c>
      <c r="S50" s="33">
        <v>0</v>
      </c>
      <c r="T50" s="33">
        <v>1300</v>
      </c>
      <c r="U50" s="33">
        <v>180</v>
      </c>
      <c r="V50" s="33">
        <v>6754</v>
      </c>
      <c r="W50" s="6" t="s">
        <v>71</v>
      </c>
      <c r="X50" s="23"/>
      <c r="Y50" s="23"/>
      <c r="Z50" s="23"/>
      <c r="AA50" s="23"/>
      <c r="AB50" s="5"/>
      <c r="AC50" s="5"/>
      <c r="AD50" s="5"/>
      <c r="AE50" s="5"/>
      <c r="AF50" s="5"/>
      <c r="AG50" s="47" t="s">
        <v>7</v>
      </c>
    </row>
    <row r="51" spans="1:33" s="18" customFormat="1" ht="18" customHeight="1" x14ac:dyDescent="0.2">
      <c r="A51" s="35"/>
      <c r="B51" s="35"/>
      <c r="C51" s="31"/>
      <c r="D51" s="31"/>
      <c r="E51" s="30"/>
      <c r="F51" s="32"/>
      <c r="G51" s="32"/>
      <c r="H51" s="32"/>
      <c r="I51" s="32"/>
      <c r="J51" s="32"/>
      <c r="K51" s="32"/>
      <c r="N51" s="31"/>
      <c r="O51" s="31"/>
      <c r="P51" s="30"/>
      <c r="Q51" s="32"/>
      <c r="R51" s="32"/>
      <c r="S51" s="32"/>
      <c r="T51" s="32"/>
      <c r="U51" s="32"/>
      <c r="V51" s="32"/>
      <c r="W51" s="9"/>
      <c r="X51" s="9"/>
      <c r="Y51" s="10"/>
      <c r="Z51" s="10"/>
      <c r="AA51" s="11"/>
      <c r="AB51" s="11"/>
      <c r="AC51" s="16" t="s">
        <v>66</v>
      </c>
      <c r="AD51" s="17"/>
      <c r="AE51" s="16"/>
      <c r="AF51" s="16"/>
      <c r="AG51" s="16"/>
    </row>
    <row r="52" spans="1:33" s="18" customFormat="1" ht="18" customHeight="1" x14ac:dyDescent="0.2">
      <c r="A52" s="35"/>
      <c r="B52" s="48" t="s">
        <v>8</v>
      </c>
      <c r="C52" s="48"/>
      <c r="D52" s="48"/>
      <c r="E52" s="30"/>
      <c r="F52" s="32">
        <f t="shared" ref="F52:F71" si="16">SUM(G52:K52)</f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48" t="s">
        <v>40</v>
      </c>
      <c r="M52" s="48"/>
      <c r="N52" s="48"/>
      <c r="O52" s="48"/>
      <c r="P52" s="30"/>
      <c r="Q52" s="32">
        <f t="shared" ref="Q52:Q77" si="17">SUM(R52:V52)</f>
        <v>2119513</v>
      </c>
      <c r="R52" s="32">
        <f>SUM(R54:R58,R64:R65,R73:R75)</f>
        <v>0</v>
      </c>
      <c r="S52" s="32">
        <f>SUM(S54:S58,S64:S65,S73:S75)</f>
        <v>0</v>
      </c>
      <c r="T52" s="32">
        <f>SUM(T54:T58,T64:T65,T73:T75)</f>
        <v>1063857</v>
      </c>
      <c r="U52" s="32">
        <f>SUM(U54:U58,U64:U65,U73:U75)</f>
        <v>445962</v>
      </c>
      <c r="V52" s="32">
        <f>SUM(V54:V58,V64:V65,V73:V75)</f>
        <v>609694</v>
      </c>
      <c r="W52" s="56" t="s">
        <v>4</v>
      </c>
      <c r="X52" s="56"/>
      <c r="Y52" s="56"/>
      <c r="Z52" s="56"/>
      <c r="AA52" s="57"/>
      <c r="AB52" s="20" t="s">
        <v>64</v>
      </c>
      <c r="AC52" s="67" t="s">
        <v>6</v>
      </c>
      <c r="AD52" s="22" t="s">
        <v>67</v>
      </c>
      <c r="AE52" s="69" t="s">
        <v>63</v>
      </c>
      <c r="AF52" s="21" t="s">
        <v>62</v>
      </c>
      <c r="AG52" s="54" t="s">
        <v>3</v>
      </c>
    </row>
    <row r="53" spans="1:33" s="18" customFormat="1" ht="18" customHeight="1" x14ac:dyDescent="0.2">
      <c r="A53" s="35"/>
      <c r="B53" s="48" t="s">
        <v>10</v>
      </c>
      <c r="C53" s="48"/>
      <c r="D53" s="48"/>
      <c r="E53" s="30"/>
      <c r="F53" s="32">
        <f t="shared" si="16"/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5"/>
      <c r="M53" s="35"/>
      <c r="N53" s="31"/>
      <c r="O53" s="31"/>
      <c r="P53" s="30"/>
      <c r="Q53" s="32"/>
      <c r="R53" s="32"/>
      <c r="S53" s="32"/>
      <c r="T53" s="32"/>
      <c r="U53" s="32"/>
      <c r="V53" s="32"/>
      <c r="W53" s="23"/>
      <c r="X53" s="23"/>
      <c r="Y53" s="24"/>
      <c r="Z53" s="24"/>
      <c r="AA53" s="25"/>
      <c r="AB53" s="25"/>
      <c r="AC53" s="68"/>
      <c r="AD53" s="29" t="s">
        <v>68</v>
      </c>
      <c r="AE53" s="70"/>
      <c r="AF53" s="28" t="s">
        <v>61</v>
      </c>
      <c r="AG53" s="63"/>
    </row>
    <row r="54" spans="1:33" s="18" customFormat="1" ht="18" customHeight="1" x14ac:dyDescent="0.2">
      <c r="A54" s="35"/>
      <c r="B54" s="48" t="s">
        <v>12</v>
      </c>
      <c r="C54" s="48"/>
      <c r="D54" s="48"/>
      <c r="E54" s="30"/>
      <c r="F54" s="32">
        <f t="shared" si="16"/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5"/>
      <c r="M54" s="48" t="s">
        <v>8</v>
      </c>
      <c r="N54" s="48"/>
      <c r="O54" s="48"/>
      <c r="P54" s="30"/>
      <c r="Q54" s="32">
        <f t="shared" si="17"/>
        <v>1481267</v>
      </c>
      <c r="R54" s="33">
        <v>0</v>
      </c>
      <c r="S54" s="33">
        <v>0</v>
      </c>
      <c r="T54" s="33">
        <v>894500</v>
      </c>
      <c r="U54" s="33">
        <v>385898</v>
      </c>
      <c r="V54" s="33">
        <v>200869</v>
      </c>
      <c r="Y54" s="15"/>
      <c r="Z54" s="15"/>
      <c r="AA54" s="30"/>
      <c r="AB54" s="43"/>
      <c r="AC54" s="41"/>
      <c r="AD54" s="41"/>
      <c r="AE54" s="41"/>
      <c r="AF54" s="41"/>
      <c r="AG54" s="41"/>
    </row>
    <row r="55" spans="1:33" s="18" customFormat="1" ht="18" customHeight="1" x14ac:dyDescent="0.2">
      <c r="A55" s="35"/>
      <c r="B55" s="48" t="s">
        <v>13</v>
      </c>
      <c r="C55" s="48"/>
      <c r="D55" s="48"/>
      <c r="E55" s="30"/>
      <c r="F55" s="32">
        <f t="shared" si="16"/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5"/>
      <c r="M55" s="48" t="s">
        <v>10</v>
      </c>
      <c r="N55" s="48"/>
      <c r="O55" s="48"/>
      <c r="P55" s="30"/>
      <c r="Q55" s="32">
        <f t="shared" si="17"/>
        <v>0</v>
      </c>
      <c r="R55" s="33">
        <v>0</v>
      </c>
      <c r="S55" s="33">
        <v>0</v>
      </c>
      <c r="T55" s="33">
        <v>0</v>
      </c>
      <c r="U55" s="33">
        <v>0</v>
      </c>
      <c r="V55" s="32">
        <v>0</v>
      </c>
      <c r="W55" s="48" t="s">
        <v>55</v>
      </c>
      <c r="X55" s="48"/>
      <c r="Y55" s="48"/>
      <c r="Z55" s="48"/>
      <c r="AA55" s="30"/>
      <c r="AB55" s="44">
        <f>SUM(AC55:AG55)</f>
        <v>159021230</v>
      </c>
      <c r="AC55" s="32">
        <f>SUM(G7,AC30)</f>
        <v>55347089</v>
      </c>
      <c r="AD55" s="32">
        <f>SUM(H7,AD30)</f>
        <v>1652011</v>
      </c>
      <c r="AE55" s="32">
        <f>SUM(I7,AE30)</f>
        <v>71342353</v>
      </c>
      <c r="AF55" s="32">
        <f>SUM(J7,AF30)</f>
        <v>13363947</v>
      </c>
      <c r="AG55" s="32">
        <f>SUM(K7,AG30)</f>
        <v>17315830</v>
      </c>
    </row>
    <row r="56" spans="1:33" s="18" customFormat="1" ht="18" customHeight="1" x14ac:dyDescent="0.2">
      <c r="A56" s="35"/>
      <c r="B56" s="48" t="s">
        <v>14</v>
      </c>
      <c r="C56" s="48"/>
      <c r="D56" s="48"/>
      <c r="E56" s="30"/>
      <c r="F56" s="32">
        <f t="shared" si="16"/>
        <v>3396010</v>
      </c>
      <c r="G56" s="32">
        <f>SUM(G57:G62)</f>
        <v>1891813</v>
      </c>
      <c r="H56" s="32">
        <f>SUM(H57:H62)</f>
        <v>0</v>
      </c>
      <c r="I56" s="32">
        <f>SUM(I57:I62)</f>
        <v>535564</v>
      </c>
      <c r="J56" s="32">
        <f>SUM(J57:J62)</f>
        <v>453973</v>
      </c>
      <c r="K56" s="32">
        <f>SUM(K57:K62)</f>
        <v>514660</v>
      </c>
      <c r="L56" s="35"/>
      <c r="M56" s="48" t="s">
        <v>12</v>
      </c>
      <c r="N56" s="48"/>
      <c r="O56" s="48"/>
      <c r="P56" s="30"/>
      <c r="Q56" s="32">
        <f t="shared" si="17"/>
        <v>81945</v>
      </c>
      <c r="R56" s="33">
        <v>0</v>
      </c>
      <c r="S56" s="33">
        <v>0</v>
      </c>
      <c r="T56" s="33">
        <v>0</v>
      </c>
      <c r="U56" s="33">
        <v>0</v>
      </c>
      <c r="V56" s="32">
        <v>81945</v>
      </c>
      <c r="W56" s="23"/>
      <c r="X56" s="72"/>
      <c r="Y56" s="72"/>
      <c r="Z56" s="72"/>
      <c r="AA56" s="38"/>
      <c r="AB56" s="45"/>
      <c r="AC56" s="37"/>
      <c r="AD56" s="37"/>
      <c r="AE56" s="37"/>
      <c r="AF56" s="37"/>
      <c r="AG56" s="37"/>
    </row>
    <row r="57" spans="1:33" s="18" customFormat="1" ht="18" customHeight="1" x14ac:dyDescent="0.2">
      <c r="A57" s="35"/>
      <c r="B57" s="35"/>
      <c r="C57" s="48" t="s">
        <v>22</v>
      </c>
      <c r="D57" s="48"/>
      <c r="E57" s="30"/>
      <c r="F57" s="32">
        <f t="shared" si="16"/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5"/>
      <c r="M57" s="48" t="s">
        <v>13</v>
      </c>
      <c r="N57" s="48"/>
      <c r="O57" s="48"/>
      <c r="P57" s="30"/>
      <c r="Q57" s="32">
        <f t="shared" si="17"/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75" t="s">
        <v>77</v>
      </c>
      <c r="X57" s="75"/>
      <c r="Y57" s="75"/>
      <c r="Z57" s="75"/>
      <c r="AA57" s="75"/>
      <c r="AB57" s="75"/>
      <c r="AC57" s="75"/>
      <c r="AD57" s="75"/>
      <c r="AE57" s="75"/>
      <c r="AF57" s="75"/>
      <c r="AG57" s="75"/>
    </row>
    <row r="58" spans="1:33" s="18" customFormat="1" ht="18" customHeight="1" x14ac:dyDescent="0.2">
      <c r="A58" s="35"/>
      <c r="B58" s="35"/>
      <c r="C58" s="48" t="s">
        <v>23</v>
      </c>
      <c r="D58" s="48"/>
      <c r="E58" s="30"/>
      <c r="F58" s="32">
        <f t="shared" si="16"/>
        <v>463767</v>
      </c>
      <c r="G58" s="32">
        <v>281424</v>
      </c>
      <c r="H58" s="32">
        <v>0</v>
      </c>
      <c r="I58" s="32">
        <v>0</v>
      </c>
      <c r="J58" s="32">
        <v>74799</v>
      </c>
      <c r="K58" s="32">
        <v>107544</v>
      </c>
      <c r="L58" s="35"/>
      <c r="M58" s="48" t="s">
        <v>14</v>
      </c>
      <c r="N58" s="48"/>
      <c r="O58" s="48"/>
      <c r="P58" s="30"/>
      <c r="Q58" s="32">
        <f t="shared" si="17"/>
        <v>289130</v>
      </c>
      <c r="R58" s="32">
        <f>SUM(R59:R63)</f>
        <v>0</v>
      </c>
      <c r="S58" s="32">
        <f>SUM(S59:S63)</f>
        <v>0</v>
      </c>
      <c r="T58" s="32">
        <f>SUM(T59:T63)</f>
        <v>47603</v>
      </c>
      <c r="U58" s="32">
        <f>SUM(U59:U63)</f>
        <v>33556</v>
      </c>
      <c r="V58" s="32">
        <f>SUM(V59:V63)</f>
        <v>207971</v>
      </c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</row>
    <row r="59" spans="1:33" s="18" customFormat="1" ht="18" customHeight="1" x14ac:dyDescent="0.2">
      <c r="A59" s="35"/>
      <c r="B59" s="35"/>
      <c r="C59" s="48" t="s">
        <v>24</v>
      </c>
      <c r="D59" s="48"/>
      <c r="E59" s="30"/>
      <c r="F59" s="32">
        <f t="shared" si="16"/>
        <v>0</v>
      </c>
      <c r="G59" s="33">
        <v>0</v>
      </c>
      <c r="H59" s="32">
        <v>0</v>
      </c>
      <c r="I59" s="32">
        <v>0</v>
      </c>
      <c r="J59" s="32">
        <v>0</v>
      </c>
      <c r="K59" s="32">
        <v>0</v>
      </c>
      <c r="L59" s="35"/>
      <c r="M59" s="35"/>
      <c r="N59" s="48" t="s">
        <v>22</v>
      </c>
      <c r="O59" s="48"/>
      <c r="P59" s="30"/>
      <c r="Q59" s="32">
        <f t="shared" si="17"/>
        <v>0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</row>
    <row r="60" spans="1:33" s="18" customFormat="1" ht="18" customHeight="1" x14ac:dyDescent="0.2">
      <c r="A60" s="35"/>
      <c r="B60" s="35"/>
      <c r="C60" s="48" t="s">
        <v>25</v>
      </c>
      <c r="D60" s="48"/>
      <c r="E60" s="30"/>
      <c r="F60" s="32">
        <f t="shared" si="16"/>
        <v>0</v>
      </c>
      <c r="G60" s="33">
        <v>0</v>
      </c>
      <c r="H60" s="32">
        <v>0</v>
      </c>
      <c r="I60" s="32">
        <v>0</v>
      </c>
      <c r="J60" s="32">
        <v>0</v>
      </c>
      <c r="K60" s="32">
        <v>0</v>
      </c>
      <c r="L60" s="35"/>
      <c r="M60" s="35"/>
      <c r="N60" s="48" t="s">
        <v>23</v>
      </c>
      <c r="O60" s="48"/>
      <c r="P60" s="30"/>
      <c r="Q60" s="32">
        <f t="shared" si="17"/>
        <v>68152</v>
      </c>
      <c r="R60" s="33">
        <v>0</v>
      </c>
      <c r="S60" s="33">
        <v>0</v>
      </c>
      <c r="T60" s="33">
        <v>0</v>
      </c>
      <c r="U60" s="33">
        <v>0</v>
      </c>
      <c r="V60" s="32">
        <v>68152</v>
      </c>
    </row>
    <row r="61" spans="1:33" s="18" customFormat="1" ht="18" customHeight="1" x14ac:dyDescent="0.2">
      <c r="A61" s="35"/>
      <c r="B61" s="35"/>
      <c r="C61" s="48" t="s">
        <v>26</v>
      </c>
      <c r="D61" s="48"/>
      <c r="E61" s="30"/>
      <c r="F61" s="32">
        <f t="shared" si="16"/>
        <v>850577</v>
      </c>
      <c r="G61" s="32">
        <v>466111</v>
      </c>
      <c r="H61" s="32">
        <v>0</v>
      </c>
      <c r="I61" s="32">
        <v>380791</v>
      </c>
      <c r="J61" s="32">
        <v>3675</v>
      </c>
      <c r="K61" s="32">
        <v>0</v>
      </c>
      <c r="L61" s="35"/>
      <c r="M61" s="35"/>
      <c r="N61" s="48" t="s">
        <v>24</v>
      </c>
      <c r="O61" s="48"/>
      <c r="P61" s="30"/>
      <c r="Q61" s="32">
        <f t="shared" si="17"/>
        <v>47603</v>
      </c>
      <c r="R61" s="33">
        <v>0</v>
      </c>
      <c r="S61" s="33">
        <v>0</v>
      </c>
      <c r="T61" s="32">
        <v>47603</v>
      </c>
      <c r="U61" s="33">
        <v>0</v>
      </c>
      <c r="V61" s="32">
        <v>0</v>
      </c>
    </row>
    <row r="62" spans="1:33" s="18" customFormat="1" ht="18" customHeight="1" x14ac:dyDescent="0.2">
      <c r="A62" s="35"/>
      <c r="B62" s="35"/>
      <c r="C62" s="48" t="s">
        <v>21</v>
      </c>
      <c r="D62" s="48"/>
      <c r="E62" s="30"/>
      <c r="F62" s="32">
        <f t="shared" si="16"/>
        <v>2081666</v>
      </c>
      <c r="G62" s="32">
        <v>1144278</v>
      </c>
      <c r="H62" s="32">
        <v>0</v>
      </c>
      <c r="I62" s="32">
        <v>154773</v>
      </c>
      <c r="J62" s="32">
        <v>375499</v>
      </c>
      <c r="K62" s="32">
        <v>407116</v>
      </c>
      <c r="L62" s="35"/>
      <c r="M62" s="35"/>
      <c r="N62" s="48" t="s">
        <v>26</v>
      </c>
      <c r="O62" s="48"/>
      <c r="P62" s="30"/>
      <c r="Q62" s="32">
        <f t="shared" si="17"/>
        <v>159155</v>
      </c>
      <c r="R62" s="33">
        <v>0</v>
      </c>
      <c r="S62" s="33">
        <v>0</v>
      </c>
      <c r="T62" s="33">
        <v>0</v>
      </c>
      <c r="U62" s="33">
        <v>30164</v>
      </c>
      <c r="V62" s="32">
        <v>128991</v>
      </c>
    </row>
    <row r="63" spans="1:33" s="18" customFormat="1" ht="18" customHeight="1" x14ac:dyDescent="0.2">
      <c r="A63" s="35"/>
      <c r="B63" s="48" t="s">
        <v>15</v>
      </c>
      <c r="C63" s="48"/>
      <c r="D63" s="48"/>
      <c r="E63" s="30"/>
      <c r="F63" s="32">
        <f t="shared" si="16"/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5"/>
      <c r="M63" s="35"/>
      <c r="N63" s="48" t="s">
        <v>21</v>
      </c>
      <c r="O63" s="48"/>
      <c r="P63" s="30"/>
      <c r="Q63" s="32">
        <f t="shared" si="17"/>
        <v>14220</v>
      </c>
      <c r="R63" s="33">
        <v>0</v>
      </c>
      <c r="S63" s="33">
        <v>0</v>
      </c>
      <c r="T63" s="33">
        <v>0</v>
      </c>
      <c r="U63" s="32">
        <v>3392</v>
      </c>
      <c r="V63" s="32">
        <v>10828</v>
      </c>
    </row>
    <row r="64" spans="1:33" s="18" customFormat="1" ht="18" customHeight="1" x14ac:dyDescent="0.2">
      <c r="A64" s="35"/>
      <c r="B64" s="48" t="s">
        <v>16</v>
      </c>
      <c r="C64" s="48"/>
      <c r="D64" s="48"/>
      <c r="E64" s="30"/>
      <c r="F64" s="32">
        <f t="shared" si="16"/>
        <v>85279</v>
      </c>
      <c r="G64" s="32">
        <f>SUM(G65,G66,G68,G69)</f>
        <v>76884</v>
      </c>
      <c r="H64" s="32">
        <f>SUM(H65,H66,H68,H69)</f>
        <v>0</v>
      </c>
      <c r="I64" s="32">
        <f>SUM(I65,I66,I68,I69)</f>
        <v>7855</v>
      </c>
      <c r="J64" s="32">
        <f>SUM(J65,J66,J68,J69)</f>
        <v>0</v>
      </c>
      <c r="K64" s="32">
        <f>SUM(K65,K66,K68,K69)</f>
        <v>540</v>
      </c>
      <c r="L64" s="35"/>
      <c r="M64" s="48" t="s">
        <v>15</v>
      </c>
      <c r="N64" s="48"/>
      <c r="O64" s="48"/>
      <c r="P64" s="30"/>
      <c r="Q64" s="32">
        <f t="shared" si="17"/>
        <v>13366</v>
      </c>
      <c r="R64" s="33">
        <v>0</v>
      </c>
      <c r="S64" s="33">
        <v>0</v>
      </c>
      <c r="T64" s="33">
        <v>0</v>
      </c>
      <c r="U64" s="33">
        <v>0</v>
      </c>
      <c r="V64" s="32">
        <v>13366</v>
      </c>
    </row>
    <row r="65" spans="1:33" s="18" customFormat="1" ht="18" customHeight="1" x14ac:dyDescent="0.2">
      <c r="A65" s="35"/>
      <c r="B65" s="35"/>
      <c r="C65" s="48" t="s">
        <v>46</v>
      </c>
      <c r="D65" s="48"/>
      <c r="E65" s="30"/>
      <c r="F65" s="32">
        <f t="shared" si="16"/>
        <v>0</v>
      </c>
      <c r="G65" s="33">
        <v>0</v>
      </c>
      <c r="H65" s="32">
        <v>0</v>
      </c>
      <c r="I65" s="33">
        <v>0</v>
      </c>
      <c r="J65" s="33">
        <v>0</v>
      </c>
      <c r="K65" s="33">
        <v>0</v>
      </c>
      <c r="L65" s="35"/>
      <c r="M65" s="48" t="s">
        <v>16</v>
      </c>
      <c r="N65" s="48"/>
      <c r="O65" s="48"/>
      <c r="P65" s="30"/>
      <c r="Q65" s="32">
        <f t="shared" si="17"/>
        <v>237385</v>
      </c>
      <c r="R65" s="32">
        <f>SUM(R66:R72)</f>
        <v>0</v>
      </c>
      <c r="S65" s="32">
        <f>SUM(S66:S72)</f>
        <v>0</v>
      </c>
      <c r="T65" s="32">
        <f>SUM(T66:T72)</f>
        <v>121754</v>
      </c>
      <c r="U65" s="32">
        <f>SUM(U66:U72)</f>
        <v>26508</v>
      </c>
      <c r="V65" s="32">
        <f>SUM(V66:V72)</f>
        <v>89123</v>
      </c>
    </row>
    <row r="66" spans="1:33" s="18" customFormat="1" ht="18" customHeight="1" x14ac:dyDescent="0.2">
      <c r="A66" s="35"/>
      <c r="B66" s="35"/>
      <c r="C66" s="48" t="s">
        <v>33</v>
      </c>
      <c r="D66" s="48"/>
      <c r="E66" s="30"/>
      <c r="F66" s="32">
        <f t="shared" si="16"/>
        <v>85279</v>
      </c>
      <c r="G66" s="32">
        <f>G67</f>
        <v>76884</v>
      </c>
      <c r="H66" s="32">
        <f t="shared" ref="H66:K66" si="18">H67</f>
        <v>0</v>
      </c>
      <c r="I66" s="32">
        <f t="shared" si="18"/>
        <v>7855</v>
      </c>
      <c r="J66" s="32">
        <f t="shared" si="18"/>
        <v>0</v>
      </c>
      <c r="K66" s="32">
        <f t="shared" si="18"/>
        <v>540</v>
      </c>
      <c r="L66" s="35"/>
      <c r="M66" s="35"/>
      <c r="N66" s="48" t="s">
        <v>45</v>
      </c>
      <c r="O66" s="48"/>
      <c r="P66" s="30"/>
      <c r="Q66" s="32">
        <f t="shared" si="17"/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</row>
    <row r="67" spans="1:33" s="18" customFormat="1" ht="18" customHeight="1" x14ac:dyDescent="0.2">
      <c r="A67" s="35"/>
      <c r="B67" s="35"/>
      <c r="C67" s="35"/>
      <c r="D67" s="31" t="s">
        <v>36</v>
      </c>
      <c r="E67" s="30"/>
      <c r="F67" s="32">
        <f t="shared" si="16"/>
        <v>85279</v>
      </c>
      <c r="G67" s="32">
        <v>76884</v>
      </c>
      <c r="H67" s="32">
        <v>0</v>
      </c>
      <c r="I67" s="32">
        <v>7855</v>
      </c>
      <c r="J67" s="32">
        <v>0</v>
      </c>
      <c r="K67" s="32">
        <v>540</v>
      </c>
      <c r="L67" s="35"/>
      <c r="M67" s="35"/>
      <c r="N67" s="48" t="s">
        <v>46</v>
      </c>
      <c r="O67" s="48"/>
      <c r="P67" s="30"/>
      <c r="Q67" s="32">
        <f t="shared" si="17"/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</row>
    <row r="68" spans="1:33" s="18" customFormat="1" ht="18" customHeight="1" x14ac:dyDescent="0.2">
      <c r="A68" s="35"/>
      <c r="B68" s="35"/>
      <c r="C68" s="48" t="s">
        <v>37</v>
      </c>
      <c r="D68" s="48"/>
      <c r="E68" s="30"/>
      <c r="F68" s="32">
        <f t="shared" si="16"/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5"/>
      <c r="M68" s="35"/>
      <c r="N68" s="64" t="s">
        <v>47</v>
      </c>
      <c r="O68" s="64"/>
      <c r="P68" s="30"/>
      <c r="Q68" s="32">
        <f t="shared" si="17"/>
        <v>237385</v>
      </c>
      <c r="R68" s="33">
        <v>0</v>
      </c>
      <c r="S68" s="33">
        <v>0</v>
      </c>
      <c r="T68" s="32">
        <v>121754</v>
      </c>
      <c r="U68" s="32">
        <v>26508</v>
      </c>
      <c r="V68" s="33">
        <v>89123</v>
      </c>
    </row>
    <row r="69" spans="1:33" s="18" customFormat="1" ht="18" customHeight="1" x14ac:dyDescent="0.2">
      <c r="A69" s="35"/>
      <c r="B69" s="35"/>
      <c r="C69" s="48" t="s">
        <v>21</v>
      </c>
      <c r="D69" s="48"/>
      <c r="E69" s="30"/>
      <c r="F69" s="32">
        <f t="shared" si="16"/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5"/>
      <c r="M69" s="35"/>
      <c r="N69" s="48" t="s">
        <v>48</v>
      </c>
      <c r="O69" s="48"/>
      <c r="P69" s="30"/>
      <c r="Q69" s="32">
        <f t="shared" si="17"/>
        <v>0</v>
      </c>
      <c r="R69" s="33">
        <v>0</v>
      </c>
      <c r="S69" s="33">
        <v>0</v>
      </c>
      <c r="T69" s="33">
        <v>0</v>
      </c>
      <c r="U69" s="33">
        <v>0</v>
      </c>
      <c r="V69" s="32">
        <v>0</v>
      </c>
    </row>
    <row r="70" spans="1:33" s="18" customFormat="1" ht="18" customHeight="1" x14ac:dyDescent="0.2">
      <c r="A70" s="35"/>
      <c r="B70" s="48" t="s">
        <v>19</v>
      </c>
      <c r="C70" s="48"/>
      <c r="D70" s="48"/>
      <c r="E70" s="30"/>
      <c r="F70" s="32">
        <f t="shared" si="16"/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5"/>
      <c r="M70" s="35"/>
      <c r="N70" s="48" t="s">
        <v>49</v>
      </c>
      <c r="O70" s="48"/>
      <c r="P70" s="30"/>
      <c r="Q70" s="32">
        <f t="shared" si="17"/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</row>
    <row r="71" spans="1:33" s="18" customFormat="1" ht="18" customHeight="1" x14ac:dyDescent="0.2">
      <c r="A71" s="35"/>
      <c r="B71" s="35"/>
      <c r="C71" s="48" t="s">
        <v>39</v>
      </c>
      <c r="D71" s="48"/>
      <c r="E71" s="30"/>
      <c r="F71" s="32">
        <f t="shared" si="16"/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5"/>
      <c r="M71" s="35"/>
      <c r="N71" s="48" t="s">
        <v>43</v>
      </c>
      <c r="O71" s="48"/>
      <c r="P71" s="30"/>
      <c r="Q71" s="32">
        <f t="shared" si="17"/>
        <v>0</v>
      </c>
      <c r="R71" s="33">
        <v>0</v>
      </c>
      <c r="S71" s="33">
        <v>0</v>
      </c>
      <c r="T71" s="33">
        <v>0</v>
      </c>
      <c r="U71" s="33">
        <v>0</v>
      </c>
      <c r="V71" s="33">
        <v>0</v>
      </c>
    </row>
    <row r="72" spans="1:33" ht="18" customHeight="1" x14ac:dyDescent="0.2">
      <c r="A72" s="7"/>
      <c r="B72" s="7"/>
      <c r="C72" s="7"/>
      <c r="D72" s="7"/>
      <c r="E72" s="8"/>
      <c r="F72" s="7"/>
      <c r="G72" s="7"/>
      <c r="H72" s="7"/>
      <c r="I72" s="7"/>
      <c r="J72" s="7"/>
      <c r="K72" s="7"/>
      <c r="L72" s="35"/>
      <c r="M72" s="35"/>
      <c r="N72" s="48" t="s">
        <v>21</v>
      </c>
      <c r="O72" s="48"/>
      <c r="P72" s="30"/>
      <c r="Q72" s="32">
        <f t="shared" si="17"/>
        <v>0</v>
      </c>
      <c r="R72" s="33">
        <v>0</v>
      </c>
      <c r="S72" s="33">
        <v>0</v>
      </c>
      <c r="T72" s="33">
        <v>0</v>
      </c>
      <c r="U72" s="32">
        <v>0</v>
      </c>
      <c r="V72" s="33">
        <v>0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 ht="18" customHeight="1" x14ac:dyDescent="0.2">
      <c r="L73" s="35"/>
      <c r="M73" s="48" t="s">
        <v>50</v>
      </c>
      <c r="N73" s="48"/>
      <c r="O73" s="48"/>
      <c r="P73" s="30"/>
      <c r="Q73" s="32">
        <f t="shared" si="17"/>
        <v>0</v>
      </c>
      <c r="R73" s="33">
        <v>0</v>
      </c>
      <c r="S73" s="33">
        <v>0</v>
      </c>
      <c r="T73" s="33">
        <v>0</v>
      </c>
      <c r="U73" s="33">
        <v>0</v>
      </c>
      <c r="V73" s="33">
        <v>0</v>
      </c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 ht="18" customHeight="1" x14ac:dyDescent="0.2">
      <c r="L74" s="35"/>
      <c r="M74" s="48" t="s">
        <v>51</v>
      </c>
      <c r="N74" s="48"/>
      <c r="O74" s="48"/>
      <c r="P74" s="30"/>
      <c r="Q74" s="32">
        <f t="shared" si="17"/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1:33" ht="18" customHeight="1" x14ac:dyDescent="0.2">
      <c r="L75" s="35"/>
      <c r="M75" s="48" t="s">
        <v>19</v>
      </c>
      <c r="N75" s="48"/>
      <c r="O75" s="48"/>
      <c r="P75" s="30"/>
      <c r="Q75" s="32">
        <f t="shared" si="17"/>
        <v>16420</v>
      </c>
      <c r="R75" s="32">
        <f>SUM(R76:R77)</f>
        <v>0</v>
      </c>
      <c r="S75" s="32">
        <f>SUM(S76:S77)</f>
        <v>0</v>
      </c>
      <c r="T75" s="32">
        <f>SUM(T76:T77)</f>
        <v>0</v>
      </c>
      <c r="U75" s="32">
        <f>SUM(U76:U77)</f>
        <v>0</v>
      </c>
      <c r="V75" s="32">
        <f>SUM(V76:V77)</f>
        <v>16420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</row>
    <row r="76" spans="1:33" ht="18" customHeight="1" x14ac:dyDescent="0.2">
      <c r="L76" s="35"/>
      <c r="M76" s="35"/>
      <c r="N76" s="48" t="s">
        <v>39</v>
      </c>
      <c r="O76" s="48"/>
      <c r="P76" s="30"/>
      <c r="Q76" s="32">
        <f t="shared" si="17"/>
        <v>16420</v>
      </c>
      <c r="R76" s="33">
        <v>0</v>
      </c>
      <c r="S76" s="33">
        <v>0</v>
      </c>
      <c r="T76" s="33">
        <v>0</v>
      </c>
      <c r="U76" s="33">
        <v>0</v>
      </c>
      <c r="V76" s="32">
        <v>16420</v>
      </c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</row>
    <row r="77" spans="1:33" ht="18" customHeight="1" x14ac:dyDescent="0.2">
      <c r="L77" s="35"/>
      <c r="M77" s="35"/>
      <c r="N77" s="48" t="s">
        <v>21</v>
      </c>
      <c r="O77" s="48"/>
      <c r="P77" s="30"/>
      <c r="Q77" s="32">
        <f t="shared" si="17"/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</row>
    <row r="78" spans="1:33" ht="16.2" customHeight="1" x14ac:dyDescent="0.2">
      <c r="L78" s="23"/>
      <c r="M78" s="23"/>
      <c r="N78" s="37"/>
      <c r="O78" s="37"/>
      <c r="P78" s="38"/>
      <c r="Q78" s="46"/>
      <c r="R78" s="39"/>
      <c r="S78" s="39"/>
      <c r="T78" s="39"/>
      <c r="U78" s="39"/>
      <c r="V78" s="39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</row>
  </sheetData>
  <mergeCells count="179">
    <mergeCell ref="W57:AG59"/>
    <mergeCell ref="Y36:Z36"/>
    <mergeCell ref="W37:Z37"/>
    <mergeCell ref="Y38:Z38"/>
    <mergeCell ref="Y39:Z39"/>
    <mergeCell ref="Y40:Z40"/>
    <mergeCell ref="Y41:Z41"/>
    <mergeCell ref="W30:Z30"/>
    <mergeCell ref="X31:Z31"/>
    <mergeCell ref="W32:Z32"/>
    <mergeCell ref="Y33:Z33"/>
    <mergeCell ref="Y34:Z34"/>
    <mergeCell ref="Y35:Z35"/>
    <mergeCell ref="W55:Z55"/>
    <mergeCell ref="X56:Z56"/>
    <mergeCell ref="W42:Z42"/>
    <mergeCell ref="Y43:Z43"/>
    <mergeCell ref="W44:Z44"/>
    <mergeCell ref="AB49:AG49"/>
    <mergeCell ref="W52:AA52"/>
    <mergeCell ref="AC52:AC53"/>
    <mergeCell ref="AE52:AE53"/>
    <mergeCell ref="AG52:AG53"/>
    <mergeCell ref="Y19:Z19"/>
    <mergeCell ref="Y24:Z24"/>
    <mergeCell ref="AB24:AG24"/>
    <mergeCell ref="W27:AA27"/>
    <mergeCell ref="AC27:AC28"/>
    <mergeCell ref="AE27:AE28"/>
    <mergeCell ref="AG27:AG28"/>
    <mergeCell ref="Y13:Z13"/>
    <mergeCell ref="Y14:Z14"/>
    <mergeCell ref="Y15:Z15"/>
    <mergeCell ref="Y16:Z16"/>
    <mergeCell ref="X17:Z17"/>
    <mergeCell ref="X18:Z18"/>
    <mergeCell ref="W7:Z7"/>
    <mergeCell ref="X8:Z8"/>
    <mergeCell ref="Y9:Z9"/>
    <mergeCell ref="Y10:Z10"/>
    <mergeCell ref="X11:Z11"/>
    <mergeCell ref="Y12:Z12"/>
    <mergeCell ref="M75:O75"/>
    <mergeCell ref="N76:O76"/>
    <mergeCell ref="N77:O77"/>
    <mergeCell ref="N62:O62"/>
    <mergeCell ref="N49:O49"/>
    <mergeCell ref="M50:O50"/>
    <mergeCell ref="L52:O52"/>
    <mergeCell ref="M54:O54"/>
    <mergeCell ref="M55:O55"/>
    <mergeCell ref="M56:O56"/>
    <mergeCell ref="M43:O43"/>
    <mergeCell ref="M44:O44"/>
    <mergeCell ref="N45:O45"/>
    <mergeCell ref="N46:O46"/>
    <mergeCell ref="N47:O47"/>
    <mergeCell ref="N48:O48"/>
    <mergeCell ref="N33:O33"/>
    <mergeCell ref="N34:O34"/>
    <mergeCell ref="W1:AG1"/>
    <mergeCell ref="AB2:AG2"/>
    <mergeCell ref="W4:AA4"/>
    <mergeCell ref="AC4:AC5"/>
    <mergeCell ref="AE4:AE5"/>
    <mergeCell ref="AG4:AG5"/>
    <mergeCell ref="N69:O69"/>
    <mergeCell ref="N70:O70"/>
    <mergeCell ref="N71:O71"/>
    <mergeCell ref="M57:O57"/>
    <mergeCell ref="M58:O58"/>
    <mergeCell ref="N59:O59"/>
    <mergeCell ref="N60:O60"/>
    <mergeCell ref="N61:O61"/>
    <mergeCell ref="M19:O19"/>
    <mergeCell ref="N20:O20"/>
    <mergeCell ref="N39:O39"/>
    <mergeCell ref="N40:O40"/>
    <mergeCell ref="N41:O41"/>
    <mergeCell ref="M42:O42"/>
    <mergeCell ref="M27:O27"/>
    <mergeCell ref="N28:O28"/>
    <mergeCell ref="N29:O29"/>
    <mergeCell ref="N30:O30"/>
    <mergeCell ref="N72:O72"/>
    <mergeCell ref="M73:O73"/>
    <mergeCell ref="M74:O74"/>
    <mergeCell ref="N63:O63"/>
    <mergeCell ref="M64:O64"/>
    <mergeCell ref="M65:O65"/>
    <mergeCell ref="N66:O66"/>
    <mergeCell ref="N67:O67"/>
    <mergeCell ref="N68:O68"/>
    <mergeCell ref="N31:O31"/>
    <mergeCell ref="N32:O32"/>
    <mergeCell ref="C32:D32"/>
    <mergeCell ref="C33:D33"/>
    <mergeCell ref="L7:O7"/>
    <mergeCell ref="L10:O10"/>
    <mergeCell ref="M11:O11"/>
    <mergeCell ref="N12:O12"/>
    <mergeCell ref="M13:O13"/>
    <mergeCell ref="N14:O14"/>
    <mergeCell ref="N24:O24"/>
    <mergeCell ref="N25:O25"/>
    <mergeCell ref="M26:O26"/>
    <mergeCell ref="L1:V1"/>
    <mergeCell ref="Q2:V2"/>
    <mergeCell ref="L4:P4"/>
    <mergeCell ref="R4:R5"/>
    <mergeCell ref="T4:T5"/>
    <mergeCell ref="V4:V5"/>
    <mergeCell ref="N21:O21"/>
    <mergeCell ref="N22:O22"/>
    <mergeCell ref="N23:O23"/>
    <mergeCell ref="M15:O15"/>
    <mergeCell ref="N16:O16"/>
    <mergeCell ref="N17:O17"/>
    <mergeCell ref="M18:O18"/>
    <mergeCell ref="B42:D42"/>
    <mergeCell ref="B43:D43"/>
    <mergeCell ref="B44:D44"/>
    <mergeCell ref="C41:D41"/>
    <mergeCell ref="A4:E4"/>
    <mergeCell ref="A12:D12"/>
    <mergeCell ref="A7:D7"/>
    <mergeCell ref="A9:D9"/>
    <mergeCell ref="C34:D34"/>
    <mergeCell ref="C35:D35"/>
    <mergeCell ref="B13:D13"/>
    <mergeCell ref="B14:D14"/>
    <mergeCell ref="C15:D15"/>
    <mergeCell ref="B16:D16"/>
    <mergeCell ref="C21:D21"/>
    <mergeCell ref="C22:D22"/>
    <mergeCell ref="C23:D23"/>
    <mergeCell ref="C24:D24"/>
    <mergeCell ref="C31:D31"/>
    <mergeCell ref="C17:D17"/>
    <mergeCell ref="C18:D18"/>
    <mergeCell ref="B19:D19"/>
    <mergeCell ref="B20:D20"/>
    <mergeCell ref="B28:D28"/>
    <mergeCell ref="C1:K1"/>
    <mergeCell ref="A2:K2"/>
    <mergeCell ref="C59:D59"/>
    <mergeCell ref="C60:D60"/>
    <mergeCell ref="C61:D61"/>
    <mergeCell ref="I4:I5"/>
    <mergeCell ref="K4:K5"/>
    <mergeCell ref="G4:G5"/>
    <mergeCell ref="C57:D57"/>
    <mergeCell ref="A49:D49"/>
    <mergeCell ref="B54:D54"/>
    <mergeCell ref="B55:D55"/>
    <mergeCell ref="B52:D52"/>
    <mergeCell ref="B53:D53"/>
    <mergeCell ref="C58:D58"/>
    <mergeCell ref="C45:D45"/>
    <mergeCell ref="C46:D46"/>
    <mergeCell ref="C47:D47"/>
    <mergeCell ref="C25:D25"/>
    <mergeCell ref="C26:D26"/>
    <mergeCell ref="B27:D27"/>
    <mergeCell ref="C30:D30"/>
    <mergeCell ref="C29:D29"/>
    <mergeCell ref="C40:D40"/>
    <mergeCell ref="B70:D70"/>
    <mergeCell ref="C71:D71"/>
    <mergeCell ref="C69:D69"/>
    <mergeCell ref="C66:D66"/>
    <mergeCell ref="B64:D64"/>
    <mergeCell ref="C62:D62"/>
    <mergeCell ref="B56:D56"/>
    <mergeCell ref="A50:D50"/>
    <mergeCell ref="C48:D48"/>
    <mergeCell ref="C68:D68"/>
    <mergeCell ref="C65:D65"/>
    <mergeCell ref="B63:D63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5" fitToWidth="0" orientation="portrait" r:id="rId1"/>
  <headerFooter differentOddEven="1">
    <oddHeader>&amp;L&amp;22土木、建築</oddHeader>
    <evenHeader>&amp;R&amp;22土木、建築</evenHeader>
  </headerFooter>
  <colBreaks count="2" manualBreakCount="2">
    <brk id="11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104</vt:lpstr>
      <vt:lpstr>'104'!Print_Area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桐明 知里</cp:lastModifiedBy>
  <cp:lastPrinted>2024-12-23T06:29:34Z</cp:lastPrinted>
  <dcterms:created xsi:type="dcterms:W3CDTF">1998-11-24T05:40:29Z</dcterms:created>
  <dcterms:modified xsi:type="dcterms:W3CDTF">2026-02-12T04:50:05Z</dcterms:modified>
</cp:coreProperties>
</file>